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9E5B9174-0AB5-4216-B903-34D15D119811}" xr6:coauthVersionLast="47" xr6:coauthVersionMax="47" xr10:uidLastSave="{00000000-0000-0000-0000-000000000000}"/>
  <bookViews>
    <workbookView xWindow="15" yWindow="0" windowWidth="28770" windowHeight="17400" xr2:uid="{84AE1772-3FB7-4E84-90EC-A28570C08197}"/>
  </bookViews>
  <sheets>
    <sheet name="Määritelmät" sheetId="3" r:id="rId1"/>
    <sheet name="Siltalaskelmat" sheetId="4" r:id="rId2"/>
  </sheets>
  <externalReferences>
    <externalReference r:id="rId3"/>
  </externalReferences>
  <definedNames>
    <definedName name="Connection">[1]Variabler!$O$1</definedName>
    <definedName name="Custom1">[1]Variabler!$J$1</definedName>
    <definedName name="Custom2">[1]Variabler!$K$1</definedName>
    <definedName name="Custom3">[1]Variabler!$L$1</definedName>
    <definedName name="Custom4">[1]Variabler!$M$1</definedName>
    <definedName name="ICP">[1]Variabler!$I$1</definedName>
    <definedName name="Period">[1]Variabler!$D$1</definedName>
    <definedName name="_xlnm.Print_Area" localSheetId="0">Määritelmät!#REF!</definedName>
    <definedName name="_xlnm.Print_Area" localSheetId="1">Siltalaskelmat!$B$1:$G$320</definedName>
    <definedName name="Scale">[1]Variabler!$N$1</definedName>
    <definedName name="Scenario">[1]Variabler!$B$1</definedName>
    <definedName name="Value">[1]Variabler!$G$1</definedName>
    <definedName name="Year">[1]Variabler!$C$1</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21" i="4" l="1"/>
  <c r="G322" i="4"/>
  <c r="G323" i="4"/>
  <c r="F321" i="4"/>
  <c r="F322" i="4"/>
  <c r="F323" i="4"/>
  <c r="E321" i="4"/>
  <c r="E322" i="4"/>
  <c r="E323" i="4"/>
  <c r="D321" i="4"/>
  <c r="D322" i="4"/>
  <c r="D323" i="4"/>
  <c r="C321" i="4"/>
  <c r="C322" i="4"/>
  <c r="C323" i="4"/>
  <c r="B321" i="4"/>
  <c r="B322" i="4"/>
  <c r="B323" i="4"/>
  <c r="A323" i="4"/>
  <c r="A321" i="4"/>
  <c r="G316" i="4"/>
  <c r="F316" i="4"/>
  <c r="E316" i="4"/>
  <c r="D316" i="4"/>
  <c r="C316" i="4"/>
  <c r="B316" i="4"/>
  <c r="G307" i="4"/>
  <c r="G309" i="4"/>
  <c r="F307" i="4"/>
  <c r="F309" i="4"/>
  <c r="E307" i="4"/>
  <c r="E309" i="4"/>
  <c r="D307" i="4"/>
  <c r="D309" i="4"/>
  <c r="C307" i="4"/>
  <c r="C309" i="4"/>
  <c r="B307" i="4"/>
  <c r="B309" i="4"/>
  <c r="G298" i="4"/>
  <c r="F298" i="4"/>
  <c r="E298" i="4"/>
  <c r="D298" i="4"/>
  <c r="C296" i="4"/>
  <c r="C298" i="4"/>
  <c r="B296" i="4"/>
  <c r="B298" i="4"/>
  <c r="B50" i="4"/>
  <c r="B289" i="4"/>
  <c r="B291" i="4"/>
  <c r="A291" i="4"/>
  <c r="A289" i="4"/>
  <c r="G282" i="4"/>
  <c r="G283" i="4"/>
  <c r="G284" i="4"/>
  <c r="F282" i="4"/>
  <c r="F283" i="4"/>
  <c r="F284" i="4"/>
  <c r="E282" i="4"/>
  <c r="E283" i="4"/>
  <c r="E284" i="4"/>
  <c r="D282" i="4"/>
  <c r="D283" i="4"/>
  <c r="D284" i="4"/>
  <c r="C282" i="4"/>
  <c r="C283" i="4"/>
  <c r="C284" i="4"/>
  <c r="B282" i="4"/>
  <c r="B283" i="4"/>
  <c r="B284" i="4"/>
  <c r="G275" i="4"/>
  <c r="G276" i="4"/>
  <c r="G277" i="4"/>
  <c r="F275" i="4"/>
  <c r="F276" i="4"/>
  <c r="F277" i="4"/>
  <c r="E275" i="4"/>
  <c r="E276" i="4"/>
  <c r="E277" i="4"/>
  <c r="D275" i="4"/>
  <c r="D276" i="4"/>
  <c r="D277" i="4"/>
  <c r="C275" i="4"/>
  <c r="C276" i="4"/>
  <c r="C277" i="4"/>
  <c r="B275" i="4"/>
  <c r="B276" i="4"/>
  <c r="B277" i="4"/>
  <c r="A268" i="4"/>
  <c r="A275" i="4"/>
  <c r="G268" i="4"/>
  <c r="G269" i="4"/>
  <c r="G270" i="4"/>
  <c r="F268" i="4"/>
  <c r="F269" i="4"/>
  <c r="F270" i="4"/>
  <c r="E268" i="4"/>
  <c r="E269" i="4"/>
  <c r="E270" i="4"/>
  <c r="D268" i="4"/>
  <c r="D269" i="4"/>
  <c r="D270" i="4"/>
  <c r="C268" i="4"/>
  <c r="C269" i="4"/>
  <c r="C270" i="4"/>
  <c r="B268" i="4"/>
  <c r="B269" i="4"/>
  <c r="B270" i="4"/>
  <c r="C233" i="4"/>
  <c r="B233" i="4"/>
  <c r="C232" i="4"/>
  <c r="B232" i="4"/>
  <c r="E228" i="4"/>
  <c r="D228" i="4"/>
  <c r="C228" i="4"/>
  <c r="B228" i="4"/>
  <c r="E199" i="4"/>
  <c r="E201" i="4"/>
  <c r="E216" i="4"/>
  <c r="E217" i="4"/>
  <c r="D199" i="4"/>
  <c r="D201" i="4"/>
  <c r="D216" i="4"/>
  <c r="D217" i="4"/>
  <c r="C193" i="4"/>
  <c r="C201" i="4"/>
  <c r="C216" i="4"/>
  <c r="C217" i="4"/>
  <c r="B193" i="4"/>
  <c r="B201" i="4"/>
  <c r="B216" i="4"/>
  <c r="B217" i="4"/>
  <c r="E206" i="4"/>
  <c r="E207" i="4"/>
  <c r="E208" i="4"/>
  <c r="E210" i="4"/>
  <c r="D206" i="4"/>
  <c r="D207" i="4"/>
  <c r="D208" i="4"/>
  <c r="D210" i="4"/>
  <c r="C206" i="4"/>
  <c r="C207" i="4"/>
  <c r="C208" i="4"/>
  <c r="C210" i="4"/>
  <c r="B206" i="4"/>
  <c r="B207" i="4"/>
  <c r="B208" i="4"/>
  <c r="B210" i="4"/>
  <c r="C182" i="4"/>
  <c r="C185" i="4"/>
  <c r="B182" i="4"/>
  <c r="B185" i="4"/>
  <c r="C177" i="4"/>
  <c r="B177" i="4"/>
  <c r="C176" i="4"/>
  <c r="B176" i="4"/>
  <c r="G145" i="4"/>
  <c r="G162" i="4"/>
  <c r="G163" i="4"/>
  <c r="G148" i="4"/>
  <c r="G169" i="4"/>
  <c r="G170" i="4"/>
  <c r="G173" i="4"/>
  <c r="F145" i="4"/>
  <c r="F162" i="4"/>
  <c r="F163" i="4"/>
  <c r="F148" i="4"/>
  <c r="F169" i="4"/>
  <c r="F170" i="4"/>
  <c r="F173" i="4"/>
  <c r="E145" i="4"/>
  <c r="E162" i="4"/>
  <c r="E163" i="4"/>
  <c r="E148" i="4"/>
  <c r="E169" i="4"/>
  <c r="E170" i="4"/>
  <c r="E173" i="4"/>
  <c r="D144" i="4"/>
  <c r="D145" i="4"/>
  <c r="D162" i="4"/>
  <c r="D163" i="4"/>
  <c r="D148" i="4"/>
  <c r="D169" i="4"/>
  <c r="D170" i="4"/>
  <c r="D173" i="4"/>
  <c r="C141" i="4"/>
  <c r="C148" i="4"/>
  <c r="C162" i="4"/>
  <c r="C163" i="4"/>
  <c r="C169" i="4"/>
  <c r="C170" i="4"/>
  <c r="C173" i="4"/>
  <c r="B141" i="4"/>
  <c r="B148" i="4"/>
  <c r="B162" i="4"/>
  <c r="B163" i="4"/>
  <c r="B169" i="4"/>
  <c r="B170" i="4"/>
  <c r="B173" i="4"/>
  <c r="G153" i="4"/>
  <c r="G154" i="4"/>
  <c r="G155" i="4"/>
  <c r="G156" i="4"/>
  <c r="F153" i="4"/>
  <c r="F154" i="4"/>
  <c r="F155" i="4"/>
  <c r="F156" i="4"/>
  <c r="E153" i="4"/>
  <c r="E154" i="4"/>
  <c r="E155" i="4"/>
  <c r="E156" i="4"/>
  <c r="D153" i="4"/>
  <c r="D154" i="4"/>
  <c r="D155" i="4"/>
  <c r="D156" i="4"/>
  <c r="C153" i="4"/>
  <c r="C154" i="4"/>
  <c r="C155" i="4"/>
  <c r="C156" i="4"/>
  <c r="B153" i="4"/>
  <c r="B154" i="4"/>
  <c r="B155" i="4"/>
  <c r="B156" i="4"/>
  <c r="C133" i="4"/>
  <c r="B133" i="4"/>
  <c r="G132" i="4"/>
  <c r="F132" i="4"/>
  <c r="E132" i="4"/>
  <c r="D132" i="4"/>
  <c r="C132" i="4"/>
  <c r="B132" i="4"/>
  <c r="G124" i="4"/>
  <c r="G88" i="4"/>
  <c r="G103" i="4"/>
  <c r="G125" i="4"/>
  <c r="G126" i="4"/>
  <c r="G117" i="4"/>
  <c r="G118" i="4"/>
  <c r="G119" i="4"/>
  <c r="G129" i="4"/>
  <c r="F124" i="4"/>
  <c r="F88" i="4"/>
  <c r="F103" i="4"/>
  <c r="F125" i="4"/>
  <c r="F126" i="4"/>
  <c r="F117" i="4"/>
  <c r="F118" i="4"/>
  <c r="F119" i="4"/>
  <c r="F129" i="4"/>
  <c r="E124" i="4"/>
  <c r="E88" i="4"/>
  <c r="E103" i="4"/>
  <c r="E125" i="4"/>
  <c r="E126" i="4"/>
  <c r="E117" i="4"/>
  <c r="E118" i="4"/>
  <c r="E119" i="4"/>
  <c r="E129" i="4"/>
  <c r="D124" i="4"/>
  <c r="D88" i="4"/>
  <c r="D103" i="4"/>
  <c r="D125" i="4"/>
  <c r="D126" i="4"/>
  <c r="D117" i="4"/>
  <c r="D118" i="4"/>
  <c r="D119" i="4"/>
  <c r="D129" i="4"/>
  <c r="C124" i="4"/>
  <c r="C80" i="4"/>
  <c r="C88" i="4"/>
  <c r="C103" i="4"/>
  <c r="C125" i="4"/>
  <c r="C126" i="4"/>
  <c r="C117" i="4"/>
  <c r="C118" i="4"/>
  <c r="C119" i="4"/>
  <c r="C129" i="4"/>
  <c r="B124" i="4"/>
  <c r="B80" i="4"/>
  <c r="B88" i="4"/>
  <c r="B103" i="4"/>
  <c r="B125" i="4"/>
  <c r="B126" i="4"/>
  <c r="B117" i="4"/>
  <c r="B118" i="4"/>
  <c r="B119" i="4"/>
  <c r="B129" i="4"/>
  <c r="G110" i="4"/>
  <c r="G111" i="4"/>
  <c r="G112" i="4"/>
  <c r="F110" i="4"/>
  <c r="F111" i="4"/>
  <c r="F112" i="4"/>
  <c r="E110" i="4"/>
  <c r="E111" i="4"/>
  <c r="E112" i="4"/>
  <c r="D110" i="4"/>
  <c r="D111" i="4"/>
  <c r="D112" i="4"/>
  <c r="C110" i="4"/>
  <c r="C111" i="4"/>
  <c r="C112" i="4"/>
  <c r="B110" i="4"/>
  <c r="B111" i="4"/>
  <c r="B112" i="4"/>
  <c r="G104" i="4"/>
  <c r="F104" i="4"/>
  <c r="E104" i="4"/>
  <c r="D104" i="4"/>
  <c r="C104" i="4"/>
  <c r="B104" i="4"/>
  <c r="G96" i="4"/>
  <c r="F96" i="4"/>
  <c r="E96" i="4"/>
  <c r="D96" i="4"/>
  <c r="C96" i="4"/>
  <c r="B96" i="4"/>
  <c r="A88" i="4"/>
  <c r="G85" i="4"/>
  <c r="F85" i="4"/>
  <c r="E85" i="4"/>
  <c r="D85" i="4"/>
  <c r="G71" i="4"/>
  <c r="F71" i="4"/>
  <c r="E71" i="4"/>
  <c r="D71" i="4"/>
  <c r="C71" i="4"/>
  <c r="B71" i="4"/>
  <c r="C63" i="4"/>
  <c r="B63" i="4"/>
  <c r="F58" i="4"/>
  <c r="E58" i="4"/>
  <c r="D58" i="4"/>
  <c r="C58" i="4"/>
  <c r="B58" i="4"/>
  <c r="F38" i="4"/>
  <c r="E38" i="4"/>
  <c r="D38" i="4"/>
  <c r="C38" i="4"/>
  <c r="B38" i="4"/>
  <c r="F30" i="4"/>
  <c r="E30" i="4"/>
  <c r="D30" i="4"/>
  <c r="C30" i="4"/>
  <c r="B30" i="4"/>
  <c r="G14" i="4"/>
  <c r="G15" i="4"/>
  <c r="G18" i="4"/>
  <c r="G19" i="4"/>
  <c r="G21" i="4"/>
  <c r="F14" i="4"/>
  <c r="F15" i="4"/>
  <c r="F18" i="4"/>
  <c r="F19" i="4"/>
  <c r="F21" i="4"/>
  <c r="E14" i="4"/>
  <c r="E16" i="4"/>
  <c r="E15" i="4"/>
  <c r="E18" i="4"/>
  <c r="E19" i="4"/>
  <c r="E21" i="4"/>
  <c r="D14" i="4"/>
  <c r="D15" i="4"/>
  <c r="D19" i="4"/>
  <c r="D21" i="4"/>
  <c r="C14" i="4"/>
  <c r="C15" i="4"/>
  <c r="C19" i="4"/>
  <c r="C21" i="4"/>
  <c r="B14" i="4"/>
  <c r="B16" i="4"/>
  <c r="B15" i="4"/>
  <c r="B19" i="4"/>
  <c r="B21" i="4"/>
</calcChain>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27">
    <s v="Power BI Mgmt reporting"/>
    <s v="{[Source].[Source].&amp;[Actual],[Source].[Source].&amp;[ML reclass Actual],[Source].[Source].&amp;[Operational result adjustment]}"/>
    <s v="[Scale].[Scale].&amp;[Millions]"/>
    <s v="[Entity].[Entity group].&amp;[Sampo Group, EUR]"/>
    <s v="[Currency].[Currency Code].&amp;[EUR]"/>
    <s v="[Measure type].[Measure].&amp;[YTD]"/>
    <s v="[Time].[Year-Month].&amp;[2023-12]"/>
    <s v="[Time].[Year-Month].&amp;[2022-12]"/>
    <s v="[Measures].[Amount]"/>
    <s v="[Entity].[Subsidiary name].[All]"/>
    <s v="### ### ### ###;-### ### ### ###;#.###########"/>
    <s v="[Account HFM, actual mapping].[Account number and description].[HFM Level 2 with description].&amp;[A29989 Equity]"/>
    <s v="[Entity].[Subsidiary name].&amp;[If]"/>
    <s v="[Entity].[Subsidiary name].&amp;[Hastings]"/>
    <s v="[Account hierarchy, net].[Account hierarchy, net].[Level 1 description].&amp;[Profit of the period].&amp;[Result before taxes].&amp;[Underwriting result].&amp;[Insurance service result].&amp;[Insurance revenue, net]"/>
    <s v="[Account hierarchy, IR].[IR account hierarchy].[Level 1 description].&amp;[Profit of the period].&amp;[Result before taxes].&amp;[Underwriting result].&amp;[Insurance revenue, net (incl. brokerage)].&amp;[Other UW income]"/>
    <s v="{[Source].[Source].&amp;[Actual],[Source].[Source].&amp;[Operational result adjustment],[Source].[Source].&amp;[Non-recurring items adj],[Source].[Source].&amp;[Actual, op tax and NCI adj]}"/>
    <s v="{[Entity].[Subsidiary name].&amp;[If],[Entity].[Subsidiary name].&amp;[Topdanmark],[Entity].[Subsidiary name].&amp;[Hastings],[Entity].[Subsidiary name].&amp;[Sampo Holding],[Entity].[Subsidiary name].&amp;[Elim.]}"/>
    <s v="[Account hierarchy, operational result].[Level 2 description].&amp;[Operational result]"/>
    <s v="[Account hierarchy, operational result].[Level 3 description].&amp;[Non-controlling interest share of operational result]"/>
    <s v="{[Entity].[Subsidiary, elimination].&amp;,[Entity].[Subsidiary, elimination].&amp;[Elim. If],[Entity].[Subsidiary, elimination].&amp;[Elim. Hastings],[Entity].[Subsidiary, elimination].&amp;[Elim. Topdanmark],[Entity].[Subsidiary, elimination].&amp;[Elim. Sampo Holding]}"/>
    <s v="[Account hierarchy, net].[Account number and name].&amp;[A31100 Gross written premium]"/>
    <s v="[Account HFM, actual mapping].[Account number and description].[HFM Level 8 with description].&amp;[A31200 Change in provisions liability for remaining coverage]"/>
    <s v="[Account hierarchy, net].[Account hierarchy, net].[Level 1 description].&amp;[Profit of the period].&amp;[Result before taxes].&amp;[Underwriting result].&amp;[Insurance service result].&amp;[Insurance revenue, net].&amp;[Premiums, ceded]"/>
    <s v="[Account hierarchy, net].[Account number and name].&amp;[A42100 Operating expenses by activity claims paid]"/>
    <s v="[Entity].[Subsidiary name].&amp;[Topdanmark]"/>
    <s v="[Account hierarchy, net].[Account number and name].&amp;[A31150 Brokerage revenue from insurance contracts]"/>
  </metadataStrings>
  <mdxMetadata count="31">
    <mdx n="0" f="v">
      <t c="9" si="10">
        <n x="1" s="1"/>
        <n x="2"/>
        <n x="3"/>
        <n x="4"/>
        <n x="5"/>
        <n x="6"/>
        <n x="8"/>
        <n x="11"/>
        <n x="9"/>
      </t>
    </mdx>
    <mdx n="0" f="v">
      <t c="9" si="10">
        <n x="1" s="1"/>
        <n x="2"/>
        <n x="3"/>
        <n x="4"/>
        <n x="5"/>
        <n x="7"/>
        <n x="8"/>
        <n x="11"/>
        <n x="9"/>
      </t>
    </mdx>
    <mdx n="0" f="v">
      <t c="9" si="10">
        <n x="1" s="1"/>
        <n x="2"/>
        <n x="3"/>
        <n x="4"/>
        <n x="5"/>
        <n x="6"/>
        <n x="8"/>
        <n x="14"/>
        <n x="9"/>
      </t>
    </mdx>
    <mdx n="0" f="v">
      <t c="9" si="10">
        <n x="1" s="1"/>
        <n x="2"/>
        <n x="3"/>
        <n x="4"/>
        <n x="5"/>
        <n x="7"/>
        <n x="8"/>
        <n x="14"/>
        <n x="9"/>
      </t>
    </mdx>
    <mdx n="0" f="v">
      <t c="9" si="10">
        <n x="1" s="1"/>
        <n x="2"/>
        <n x="3"/>
        <n x="4"/>
        <n x="5"/>
        <n x="6"/>
        <n x="8"/>
        <n x="15"/>
        <n x="9"/>
      </t>
    </mdx>
    <mdx n="0" f="v">
      <t c="9" si="10">
        <n x="1" s="1"/>
        <n x="2"/>
        <n x="3"/>
        <n x="4"/>
        <n x="5"/>
        <n x="7"/>
        <n x="8"/>
        <n x="15"/>
        <n x="9"/>
      </t>
    </mdx>
    <mdx n="0" f="v">
      <t c="11" si="10">
        <n x="16" s="1"/>
        <n x="2"/>
        <n x="3"/>
        <n x="4"/>
        <n x="5"/>
        <n x="6"/>
        <n x="8"/>
        <n x="18"/>
        <n x="19"/>
        <n x="17" s="1"/>
        <n x="20" s="1"/>
      </t>
    </mdx>
    <mdx n="0" f="v">
      <t c="9" si="10">
        <n x="1" s="1"/>
        <n x="2"/>
        <n x="3"/>
        <n x="4"/>
        <n x="5"/>
        <n x="6"/>
        <n x="8"/>
        <n x="21"/>
        <n x="12"/>
      </t>
    </mdx>
    <mdx n="0" f="v">
      <t c="9" si="10">
        <n x="1" s="1"/>
        <n x="2"/>
        <n x="3"/>
        <n x="4"/>
        <n x="5"/>
        <n x="7"/>
        <n x="8"/>
        <n x="21"/>
        <n x="12"/>
      </t>
    </mdx>
    <mdx n="0" f="v">
      <t c="9" si="10">
        <n x="1" s="1"/>
        <n x="2"/>
        <n x="3"/>
        <n x="4"/>
        <n x="5"/>
        <n x="6"/>
        <n x="8"/>
        <n x="22"/>
        <n x="12"/>
      </t>
    </mdx>
    <mdx n="0" f="v">
      <t c="9" si="10">
        <n x="1" s="1"/>
        <n x="2"/>
        <n x="3"/>
        <n x="4"/>
        <n x="5"/>
        <n x="7"/>
        <n x="8"/>
        <n x="22"/>
        <n x="12"/>
      </t>
    </mdx>
    <mdx n="0" f="v">
      <t c="9" si="10">
        <n x="1" s="1"/>
        <n x="2"/>
        <n x="3"/>
        <n x="4"/>
        <n x="5"/>
        <n x="6"/>
        <n x="8"/>
        <n x="23"/>
        <n x="12"/>
      </t>
    </mdx>
    <mdx n="0" f="v">
      <t c="9" si="10">
        <n x="1" s="1"/>
        <n x="2"/>
        <n x="3"/>
        <n x="4"/>
        <n x="5"/>
        <n x="7"/>
        <n x="8"/>
        <n x="23"/>
        <n x="12"/>
      </t>
    </mdx>
    <mdx n="0" f="v">
      <t c="9" si="10">
        <n x="1" s="1"/>
        <n x="2"/>
        <n x="3"/>
        <n x="4"/>
        <n x="5"/>
        <n x="6"/>
        <n x="8"/>
        <n x="24"/>
        <n x="12"/>
      </t>
    </mdx>
    <mdx n="0" f="v">
      <t c="9" si="10">
        <n x="1" s="1"/>
        <n x="2"/>
        <n x="3"/>
        <n x="4"/>
        <n x="5"/>
        <n x="7"/>
        <n x="8"/>
        <n x="24"/>
        <n x="12"/>
      </t>
    </mdx>
    <mdx n="0" f="v">
      <t c="9" si="10">
        <n x="1" s="1"/>
        <n x="2"/>
        <n x="3"/>
        <n x="4"/>
        <n x="5"/>
        <n x="6"/>
        <n x="8"/>
        <n x="21"/>
        <n x="25"/>
      </t>
    </mdx>
    <mdx n="0" f="v">
      <t c="9" si="10">
        <n x="1" s="1"/>
        <n x="2"/>
        <n x="3"/>
        <n x="4"/>
        <n x="5"/>
        <n x="7"/>
        <n x="8"/>
        <n x="21"/>
        <n x="25"/>
      </t>
    </mdx>
    <mdx n="0" f="v">
      <t c="9" si="10">
        <n x="1" s="1"/>
        <n x="2"/>
        <n x="3"/>
        <n x="4"/>
        <n x="5"/>
        <n x="6"/>
        <n x="8"/>
        <n x="22"/>
        <n x="25"/>
      </t>
    </mdx>
    <mdx n="0" f="v">
      <t c="9" si="10">
        <n x="1" s="1"/>
        <n x="2"/>
        <n x="3"/>
        <n x="4"/>
        <n x="5"/>
        <n x="7"/>
        <n x="8"/>
        <n x="22"/>
        <n x="25"/>
      </t>
    </mdx>
    <mdx n="0" f="v">
      <t c="9" si="10">
        <n x="1" s="1"/>
        <n x="2"/>
        <n x="3"/>
        <n x="4"/>
        <n x="5"/>
        <n x="6"/>
        <n x="8"/>
        <n x="23"/>
        <n x="25"/>
      </t>
    </mdx>
    <mdx n="0" f="v">
      <t c="9" si="10">
        <n x="1" s="1"/>
        <n x="2"/>
        <n x="3"/>
        <n x="4"/>
        <n x="5"/>
        <n x="7"/>
        <n x="8"/>
        <n x="23"/>
        <n x="25"/>
      </t>
    </mdx>
    <mdx n="0" f="v">
      <t c="9" si="10">
        <n x="1" s="1"/>
        <n x="2"/>
        <n x="3"/>
        <n x="4"/>
        <n x="5"/>
        <n x="6"/>
        <n x="8"/>
        <n x="21"/>
        <n x="13"/>
      </t>
    </mdx>
    <mdx n="0" f="v">
      <t c="9" si="10">
        <n x="1" s="1"/>
        <n x="2"/>
        <n x="3"/>
        <n x="4"/>
        <n x="5"/>
        <n x="7"/>
        <n x="8"/>
        <n x="21"/>
        <n x="13"/>
      </t>
    </mdx>
    <mdx n="0" f="v">
      <t c="9" si="10">
        <n x="1" s="1"/>
        <n x="2"/>
        <n x="3"/>
        <n x="4"/>
        <n x="5"/>
        <n x="6"/>
        <n x="8"/>
        <n x="26"/>
        <n x="13"/>
      </t>
    </mdx>
    <mdx n="0" f="v">
      <t c="9" si="10">
        <n x="1" s="1"/>
        <n x="2"/>
        <n x="3"/>
        <n x="4"/>
        <n x="5"/>
        <n x="7"/>
        <n x="8"/>
        <n x="26"/>
        <n x="13"/>
      </t>
    </mdx>
    <mdx n="0" f="v">
      <t c="9" si="10">
        <n x="1" s="1"/>
        <n x="2"/>
        <n x="3"/>
        <n x="4"/>
        <n x="5"/>
        <n x="6"/>
        <n x="8"/>
        <n x="22"/>
        <n x="13"/>
      </t>
    </mdx>
    <mdx n="0" f="v">
      <t c="9" si="10">
        <n x="1" s="1"/>
        <n x="2"/>
        <n x="3"/>
        <n x="4"/>
        <n x="5"/>
        <n x="7"/>
        <n x="8"/>
        <n x="22"/>
        <n x="13"/>
      </t>
    </mdx>
    <mdx n="0" f="v">
      <t c="9" si="10">
        <n x="1" s="1"/>
        <n x="2"/>
        <n x="3"/>
        <n x="4"/>
        <n x="5"/>
        <n x="6"/>
        <n x="8"/>
        <n x="23"/>
        <n x="13"/>
      </t>
    </mdx>
    <mdx n="0" f="v">
      <t c="9" si="10">
        <n x="1" s="1"/>
        <n x="2"/>
        <n x="3"/>
        <n x="4"/>
        <n x="5"/>
        <n x="7"/>
        <n x="8"/>
        <n x="23"/>
        <n x="13"/>
      </t>
    </mdx>
    <mdx n="0" f="v">
      <t c="9" si="10">
        <n x="1" s="1"/>
        <n x="2"/>
        <n x="3"/>
        <n x="4"/>
        <n x="5"/>
        <n x="6"/>
        <n x="8"/>
        <n x="15"/>
        <n x="13"/>
      </t>
    </mdx>
    <mdx n="0" f="v">
      <t c="9" si="10">
        <n x="1" s="1"/>
        <n x="2"/>
        <n x="3"/>
        <n x="4"/>
        <n x="5"/>
        <n x="7"/>
        <n x="8"/>
        <n x="15"/>
        <n x="13"/>
      </t>
    </mdx>
  </mdxMetadata>
  <valueMetadata count="31">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valueMetadata>
</metadata>
</file>

<file path=xl/sharedStrings.xml><?xml version="1.0" encoding="utf-8"?>
<sst xmlns="http://schemas.openxmlformats.org/spreadsheetml/2006/main" count="470" uniqueCount="140">
  <si>
    <t>Emoyhtiön osakkeenomistajille kuuluva osuus kauden laajasta tuloksesta</t>
  </si>
  <si>
    <t>Vaihtoehtoisten tunnuslukujen (APM) täsmäytyslaskelmat</t>
  </si>
  <si>
    <t>IFRS 17</t>
  </si>
  <si>
    <t>IFRS 4</t>
  </si>
  <si>
    <t>Sampo-konserni</t>
  </si>
  <si>
    <t>31.12.2022</t>
  </si>
  <si>
    <t>31.12.2021</t>
  </si>
  <si>
    <t>31.12.2020</t>
  </si>
  <si>
    <t>31.12.2019</t>
  </si>
  <si>
    <t xml:space="preserve"> </t>
  </si>
  <si>
    <t>Oman pääoman tuotto käyvin arvoin %, (RoE)</t>
  </si>
  <si>
    <t>Sijoituskiinteistöjen arvostuserojen muutos</t>
  </si>
  <si>
    <t>-</t>
  </si>
  <si>
    <t xml:space="preserve"> käypä arvo vuoden alussa</t>
  </si>
  <si>
    <t xml:space="preserve"> käypä arvo  vuoden lopussa</t>
  </si>
  <si>
    <t>Laskennallisen veron muutos arvostuserosta</t>
  </si>
  <si>
    <t>Yhteensä</t>
  </si>
  <si>
    <t xml:space="preserve">Emoyhtiön osakkeenomistajille kuuluva osuus omasta pääomasta </t>
  </si>
  <si>
    <t xml:space="preserve">  vuoden alussa</t>
  </si>
  <si>
    <t xml:space="preserve">  vuoden lopussa</t>
  </si>
  <si>
    <t>Sijoituskiinteistöjen arvostuserot, netto (vuoden alun ja lopun keskiarvo)</t>
  </si>
  <si>
    <t>Underwriting-tulos</t>
  </si>
  <si>
    <t>+ Vakuutusmaksutuotot, netto</t>
  </si>
  <si>
    <t>+ Omuut tuotot (Hastings)</t>
  </si>
  <si>
    <t>- Korvauskulut, netto</t>
  </si>
  <si>
    <t>- Liikekulut</t>
  </si>
  <si>
    <t>Underwriting-tulos, netto</t>
  </si>
  <si>
    <t>Yhdistetty kulusuhde, %</t>
  </si>
  <si>
    <t>+ Korvauskulut</t>
  </si>
  <si>
    <t>+ Liikekulut</t>
  </si>
  <si>
    <t>Operatiivinen tulos</t>
  </si>
  <si>
    <t>+ Vahinkovakuutustoiminnan (ml. Sampo Oyj) tulos verojen jälkeen</t>
  </si>
  <si>
    <t>- Vahinkovakuutustoimintojen määräysvallattomien omistajien osuudet</t>
  </si>
  <si>
    <t>- Vahinkovakuutustoiminnan sijoitusten realisoitumattomat voitot/tappiot</t>
  </si>
  <si>
    <t>- Vahinkovakuutustoiminnan diskonttauskorkojen muutosten tulosvaikutus</t>
  </si>
  <si>
    <t>- Vahinkovakuutustoiminnan ei-operatiivisten aineettomien hyödykkeiden poistot</t>
  </si>
  <si>
    <t>- Kertaluonteiset erät</t>
  </si>
  <si>
    <t>- Verojen oikaisu</t>
  </si>
  <si>
    <t>Velkaisuusaste</t>
  </si>
  <si>
    <t>Rahoitusvelat</t>
  </si>
  <si>
    <t>Oma pääoma</t>
  </si>
  <si>
    <t>Velkaisuusaste, %</t>
  </si>
  <si>
    <t>If</t>
  </si>
  <si>
    <t>Oman pääoman tuotto %, (RoE)</t>
  </si>
  <si>
    <t>Kauden laaja tulos</t>
  </si>
  <si>
    <t xml:space="preserve">Oma pääoma </t>
  </si>
  <si>
    <t>Vakuutusmaksutuotot, netto</t>
  </si>
  <si>
    <t>+ Vakuutusmaksutulo, brutto</t>
  </si>
  <si>
    <t>- Jäljellä olevan vakuutuskauden velan muutos, brutto</t>
  </si>
  <si>
    <t>- Jälleenvakuuttajien osuus vakuutusmaksutuotosta</t>
  </si>
  <si>
    <t xml:space="preserve">+ Vakuutusmaksutulo </t>
  </si>
  <si>
    <t>- Vakuutusmaksuvastuun muutos</t>
  </si>
  <si>
    <t>Riskisuhde, %</t>
  </si>
  <si>
    <t>- Korvauskulut</t>
  </si>
  <si>
    <t>- Korvausten käsittelykulut</t>
  </si>
  <si>
    <t>Toimintakulusuhde, %</t>
  </si>
  <si>
    <t>+ Korvausten käsittelykulut</t>
  </si>
  <si>
    <t>Vahinkosuhde, %</t>
  </si>
  <si>
    <t>Liikekulusuhde, %</t>
  </si>
  <si>
    <t>Topdanmark</t>
  </si>
  <si>
    <t>Huom! Topdanmarkin IFRS 4 mukaiset vaihtoehtoiset tunnusluvut on laskettu yhtiön oman erillistilinpäätöksen pohjalta.</t>
  </si>
  <si>
    <t>+ Vakuutusmaksutulo</t>
  </si>
  <si>
    <t>Hastings</t>
  </si>
  <si>
    <t>+ Vakuutusmaksutulo (brutto)</t>
  </si>
  <si>
    <t>+ Muut tuotot vakuutussopimuksista</t>
  </si>
  <si>
    <t>- Jäljellä olevan vakuutuskauden velan muutos (brutto)</t>
  </si>
  <si>
    <t xml:space="preserve">+ Vakuutusmaksutulo (brutto) </t>
  </si>
  <si>
    <t>- Vakuutusmaksuvastuun muutos (brutto)</t>
  </si>
  <si>
    <t>Vakuutusmaksutuotot, netto (netto)</t>
  </si>
  <si>
    <t>Operatiivinen kulusuhde, %</t>
  </si>
  <si>
    <t>+ Vakuutusten hankintakulut</t>
  </si>
  <si>
    <t>+ Muut liikekulut</t>
  </si>
  <si>
    <t>+ Operatiiviset poistot</t>
  </si>
  <si>
    <t>+ Muut tuotot</t>
  </si>
  <si>
    <t>Osakekohtaiset tunnusluvut</t>
  </si>
  <si>
    <t>Osakemäärät (miljoonaa), yhteensä</t>
  </si>
  <si>
    <t>Osakkeiden lukumäärä 31.12.</t>
  </si>
  <si>
    <t>Osakkeiden keskimääräinen lukumäärä</t>
  </si>
  <si>
    <t>Osakkeiden painotettu keskim. lukumäärä</t>
  </si>
  <si>
    <t>Osakemäärät (miljoonaa), A-sarja</t>
  </si>
  <si>
    <t>Osakemäärät (miljoonaa), B-sarja</t>
  </si>
  <si>
    <t>Osakekurssit</t>
  </si>
  <si>
    <t>Antioikaistu ylin kurssi</t>
  </si>
  <si>
    <t>Antioikaistu alin kurssi</t>
  </si>
  <si>
    <t>Antioikaistu viimeinen kaupantekokurssi</t>
  </si>
  <si>
    <t>Osakekohtainen tulos</t>
  </si>
  <si>
    <t>Osinko</t>
  </si>
  <si>
    <t>Osakekohtainen osinko</t>
  </si>
  <si>
    <t>Osakkeen pörssivaihto tilikaudella (miljoonaa)</t>
  </si>
  <si>
    <t>Osakkeen pörssivaihto tilikaudella</t>
  </si>
  <si>
    <t>Osingonjakosuhde</t>
  </si>
  <si>
    <t>Efektiivinen osinkotuotto</t>
  </si>
  <si>
    <t>Hinta/voitto -suhde (PE-luku)</t>
  </si>
  <si>
    <t xml:space="preserve">Osakekohtainen operatiivinen tulos </t>
  </si>
  <si>
    <t>Osakekohtainen oma pääoma</t>
  </si>
  <si>
    <t>Emoyhtiön osakkeenomistajille kuuluva oma pääoma</t>
  </si>
  <si>
    <t>Raportointipäivän oikaistu osakkeiden lukumäärä</t>
  </si>
  <si>
    <t>Osakekohtainen substanssi (NAV/osake)</t>
  </si>
  <si>
    <t>Sijoituskiinteistöjen arvostuserot</t>
  </si>
  <si>
    <t>Nordean ja Topdanmarkin osakkeiden arvostuserot</t>
  </si>
  <si>
    <t>Laskennallinen verovelka arvostuseroista</t>
  </si>
  <si>
    <t>Osakekannan markkina-arvo</t>
  </si>
  <si>
    <t>Oikaistu viimeinen kaupantekokurssi</t>
  </si>
  <si>
    <t>Osakkeen suhteellinen pörssivaihto</t>
  </si>
  <si>
    <t>Osakkeiden keskimääräinen lukumäärä, A-sarja</t>
  </si>
  <si>
    <t>x100%</t>
  </si>
  <si>
    <t>Laskentakaava</t>
  </si>
  <si>
    <t>2023</t>
  </si>
  <si>
    <t>2021</t>
  </si>
  <si>
    <t>2020</t>
  </si>
  <si>
    <t>2019</t>
  </si>
  <si>
    <t>Sampo julkaisee vaihtoehtoisia tunnuslukuja (APM) kansainvälisten tilinpäätösstandardien (IFRS) mukaisesti laaditun taloudellisen raportoinnin yhteydessä. Näiden vaihtoehtoisten tunnuslukujen laadintaperiaatteita ei ole määritelty IFRS:ssä tai muissa sovellettavissa laskentastandardeissa. Ne eivät myöskään korvaa IFRS:n edellyttämiä tunnuslukuja. Näistä syistä johtuen ne eivät välttämättä ole vertailukelpoisia muiden yhtiöiden esittämien vaihtoehtoisten tunnuslukujen kanssa. Sammon julkaisemien vaihtoehtoisten tunnuslukujen tarkoitus on tarjota syvempää tietoa Sammon eri liiketoiminta-alueiden tuloksesta sekä siitä, miten johto eri liiketoimintasegmenttejä tarkastelee.</t>
  </si>
  <si>
    <t xml:space="preserve">IFRS:n tai muun lainsäädännön säätelemiä tunnsulukja ei katsota vaihtoehtoisiksi tunnusluvuiksi. </t>
  </si>
  <si>
    <t xml:space="preserve">Oman pääoman tuottosuhde kertoo, kuinka paljon tuottoa yhtiö kykenee tuottamaan omistajien siihen sijoittamille varoille. Mitä enemmän velkoja yhtiöllä on suhteessa omaan pääomaan, sitä herkempi RoE on tuottotason muutoksille. </t>
  </si>
  <si>
    <t xml:space="preserve">Underwriting-tulos kuvaa konsernin vahinkovakuutustoiminnan tuottavuutta. </t>
  </si>
  <si>
    <t xml:space="preserve">Velkaisuusaste kuvaa konsernin rahoitusvelkojen suhdetta rahoitusvelkojen ja oman pääoman summaan. </t>
  </si>
  <si>
    <t xml:space="preserve">Tunnusluku on korvauskulujen suhde vakuutusmaksutuottoihin (netto). Riskisuhde osoittaa, miten hyvin yhtiö on onnistunut vakuutusriskin hinnoittelussa. Mitä alempi yhtiön riskisuhde on, sitä parempi. </t>
  </si>
  <si>
    <t xml:space="preserve">Tunnusluku kuvaa liikekulujen sekä korvausten käsittelykulujen suhteen vakuutusmaksutuottoihin. </t>
  </si>
  <si>
    <t xml:space="preserve">Tunnusluku kuvaa korvauskulujen suhdetta vakuutusmaksutuottoihin. </t>
  </si>
  <si>
    <t xml:space="preserve">Tunnusluku kertoo liikekulujen suhteen vakuutusmaksutuottoihin. </t>
  </si>
  <si>
    <t>+ Muut tuotot (Hastings)</t>
  </si>
  <si>
    <t xml:space="preserve">Osingonjakosuhde kuvaa osakekohtaista osinkoa suhteessa osakekohtaiseen tulokseen (EPS). </t>
  </si>
  <si>
    <t xml:space="preserve">Efektiivinen osinkotuotto kuvaa osakekohtaista osinkoa suhteessa antioikaistuun viimeisen kaupantekopäivän kurssiin. </t>
  </si>
  <si>
    <t xml:space="preserve">Tunnusluku kertoo kuhunkin osakkeeseen kohdistuvan oman pääoman määrän. </t>
  </si>
  <si>
    <t>Yhtiön ulkona olevien osakkeiden markkina-arvo</t>
  </si>
  <si>
    <t xml:space="preserve">Tunnusluku kuvaa osakkeen keskimääräistä vaihtoa tilikaudella suhteessa A-sarjan osakkeiden keskimääräiseen lukumäärään. </t>
  </si>
  <si>
    <t xml:space="preserve">Vakuutusmaksutuotot on omalla vastuulla oleva vakuutusmaksutulo oikaistuna jäljellä olevan vakuutuskauden velan muutoksella ja jälleenvakuuttajien osuudella vakuutusmaksutuotosta. </t>
  </si>
  <si>
    <t xml:space="preserve">Operatiivinen tulos on vahinkovakuutuksen tulos verojen jälkeen oikaistuna markkinavolatiliteettia omaavilla erillä sekä ei-operatiivisisilla aineettomien hyödykkeiden arvonalenemisilla ja poistoilla. Näin ollen se kuvaa paremmin operatiivista liiketoimintaamme ja kassavirran kertymistä. </t>
  </si>
  <si>
    <t xml:space="preserve">Operatiivinen kulusuhde kuvaa Hastingsin toimintojen tehokkuutta. Vahinkovakuutus- ja broker-toiminnon kulut jaetaan vastaavilla tuotoilla. Suhdeluvun ollessa alle 100 prosenttia kertoo se positiivisesta underwriting-tuloksesta. Suhdeluvun ollessa yli 100 prosenttia on underwriting tulos puolestaan negatiivinen. </t>
  </si>
  <si>
    <t xml:space="preserve">Tunnusluku kertoo kuhunkin osakkeeseen kohdistuvan operatiivisen tuloksen määrän. Operatiivinen osakekohtainen tulos on oikaistu markkinavolatiliteettia omaavilla erillä sekä ei-operatiivisisilla aineettomien hyödykkeiden arvonalenemisilla ja poistoilla. Näin ollen se kuvaa paremmin operatiivista liiketoimintaamme ja kassavirran kertymistä. </t>
  </si>
  <si>
    <t xml:space="preserve">Samankaltainen tunnusluku kuin osakekohtainen oma pääoma, mutta osakekohtaisessa substanssissa kaikki sijoitukset arvostetaan käypään arvoon. Jos osakekohtainen NAV on korkeampi kuin osakekurssi, markkinat eivät usko yhtiön kykyyn tuottaa sijoituksilleen voittoa ja toisinpäin. </t>
  </si>
  <si>
    <t xml:space="preserve">Yksi vahinkovakuutustoiminnan keskeisimmäistä tunnusluvuista kuvaa toimintojen tehokkuutta. Tunnusluku on vahinkosuhteen ja liikekulusuhteen yhteissumma. Suhdeluvun ollessa alle 100 prosenttia underwriting-tulos on positiivinen. Suhdeluvun ollessa yli 100 prosenttia on underwriting-tulos puolestaan negatiivinen. </t>
  </si>
  <si>
    <t>Oikaistu riskisuhde kuvastaa underwriting-toiminnan alla olevaa kehitystä, sillä siitä on poistettu tiettyjä volatileja eriä kuten suurvahinkojen ja vakavien säävahinkojen sekä edellisten vuosien korvausvastuun purun vaikutus riskisuhteeseen.</t>
  </si>
  <si>
    <t>Diskonttaamattomasta oikaistusta riskisuhteesta on poistettu kuluvan vuoden diskonttovaikutus oikaistuun riskisuhteeseen ja se kuvastaa kuluvan tilikauden underwriting-toiminnan alla olevaa kehitystä.</t>
  </si>
  <si>
    <r>
      <t xml:space="preserve">IFRS 17 </t>
    </r>
    <r>
      <rPr>
        <b/>
        <i/>
        <sz val="12"/>
        <rFont val="Arial"/>
        <family val="2"/>
      </rPr>
      <t>Vakuutussopimukset</t>
    </r>
    <r>
      <rPr>
        <b/>
        <sz val="12"/>
        <rFont val="Arial"/>
        <family val="2"/>
      </rPr>
      <t xml:space="preserve"> </t>
    </r>
  </si>
  <si>
    <r>
      <t xml:space="preserve">IFRS 4 </t>
    </r>
    <r>
      <rPr>
        <b/>
        <i/>
        <sz val="12"/>
        <rFont val="Arial"/>
        <family val="2"/>
      </rPr>
      <t>Vakuutussopimukset</t>
    </r>
    <r>
      <rPr>
        <b/>
        <sz val="12"/>
        <rFont val="Arial"/>
        <family val="2"/>
      </rPr>
      <t xml:space="preserve"> </t>
    </r>
  </si>
  <si>
    <t>Sampo-konserni soveltaa IFRS 17 Vakuutussopimukset ja IFRS 9 Rahoitusinstrumentit -standardeja 1.1.2023 alkaen. IFRS 17 vertailutiedot on oikaistu kaudelle 2022. Laadintaperiaatteiden muutoksista johtuen Sampo esittää oikaistuja tunnuslukuja vertailukaudelle. Tämän johdosta Sampo esittää vuodelle 2022 sekä oikaistut että aiemmin julkaistut tunnusluvut.
Vuonna 2023 toteutetun osittaisjakautumisen ja vuonna 2022 toteutetun Topdanmarkin henkivakuutustoiminnan myynnin johdosta taulukosta on jätetty pois kaikki henkivakuutustoimintaa koskevat tunnusluvut. Tämän lisäksi seuraavia tunnuslukuja ei enää esitetä: omavaraisuusaste, konsernin vakavaraisuus (euroina) sekä osakekohtainen tulos sisältäen muut laajan tuloslaskelman erät ja satunnaiset erät.</t>
  </si>
  <si>
    <t>x</t>
  </si>
  <si>
    <t>2022 (oikaistu)</t>
  </si>
  <si>
    <t>2022 (julkaistu)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</si>
</sst>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00000000"/>
    <numFmt numFmtId="165" formatCode="#,##0.000000000000"/>
    <numFmt numFmtId="166" formatCode="0.0\ %"/>
    <numFmt numFmtId="167" formatCode="#,##0.00000000"/>
    <numFmt numFmtId="168" formatCode="0.0%"/>
    <numFmt numFmtId="169" formatCode="0.0"/>
    <numFmt numFmtId="170" formatCode="#,##0.0000000000000"/>
    <numFmt numFmtId="171" formatCode="#,##0.0"/>
  </numFmts>
  <fonts count="18" x14ac:knownFonts="1">
    <font>
      <sz val="11"/>
      <color theme="1"/>
      <name val="Calibri"/>
      <family val="2"/>
      <scheme val="minor"/>
    </font>
    <font>
      <sz val="11"/>
      <color theme="1"/>
      <name val="Calibri"/>
      <family val="2"/>
      <scheme val="minor"/>
    </font>
    <font>
      <sz val="10"/>
      <name val="Arial"/>
      <family val="2"/>
    </font>
    <font>
      <sz val="12"/>
      <name val="Arial"/>
      <family val="2"/>
    </font>
    <font>
      <b/>
      <sz val="12"/>
      <name val="Arial"/>
      <family val="2"/>
    </font>
    <font>
      <b/>
      <u/>
      <sz val="14"/>
      <name val="Arial"/>
      <family val="2"/>
    </font>
    <font>
      <i/>
      <sz val="11"/>
      <name val="Arial"/>
      <family val="2"/>
    </font>
    <font>
      <b/>
      <sz val="13"/>
      <name val="Arial"/>
      <family val="2"/>
    </font>
    <font>
      <i/>
      <sz val="12"/>
      <name val="Arial"/>
      <family val="2"/>
    </font>
    <font>
      <b/>
      <i/>
      <sz val="12"/>
      <name val="Arial"/>
      <family val="2"/>
    </font>
    <font>
      <b/>
      <sz val="14"/>
      <name val="Arial"/>
      <family val="2"/>
    </font>
    <font>
      <b/>
      <sz val="16"/>
      <name val="Arial"/>
      <family val="2"/>
    </font>
    <font>
      <sz val="14"/>
      <name val="Arial"/>
      <family val="2"/>
    </font>
    <font>
      <i/>
      <sz val="14"/>
      <name val="Arial"/>
      <family val="2"/>
    </font>
    <font>
      <sz val="14"/>
      <color rgb="FFFF0000"/>
      <name val="Arial"/>
      <family val="2"/>
    </font>
    <font>
      <b/>
      <sz val="11"/>
      <name val="Arial"/>
      <family val="2"/>
    </font>
    <font>
      <sz val="11"/>
      <name val="Arial"/>
      <family val="2"/>
    </font>
    <font>
      <b/>
      <u/>
      <sz val="12"/>
      <name val="Arial"/>
      <family val="2"/>
    </font>
  </fonts>
  <fills count="6">
    <fill>
      <patternFill patternType="none"/>
    </fill>
    <fill>
      <patternFill patternType="gray125"/>
    </fill>
    <fill>
      <patternFill patternType="solid">
        <fgColor theme="2"/>
        <bgColor indexed="64"/>
      </patternFill>
    </fill>
    <fill>
      <patternFill patternType="solid">
        <fgColor theme="9" tint="0.79998168889431442"/>
        <bgColor indexed="64"/>
      </patternFill>
    </fill>
    <fill>
      <patternFill patternType="solid">
        <fgColor theme="0"/>
        <bgColor indexed="64"/>
      </patternFill>
    </fill>
    <fill>
      <patternFill patternType="solid">
        <fgColor theme="6" tint="0.79998168889431442"/>
        <bgColor indexed="64"/>
      </patternFill>
    </fill>
  </fills>
  <borders count="2">
    <border>
      <left/>
      <right/>
      <top/>
      <bottom/>
      <diagonal/>
    </border>
    <border>
      <left/>
      <right/>
      <top/>
      <bottom style="thin">
        <color indexed="64"/>
      </bottom>
      <diagonal/>
    </border>
  </borders>
  <cellStyleXfs count="4">
    <xf numFmtId="0" fontId="0" fillId="0" borderId="0"/>
    <xf numFmtId="9" fontId="1" fillId="0" borderId="0" applyFont="0" applyFill="0" applyBorder="0" applyAlignment="0" applyProtection="0"/>
    <xf numFmtId="0" fontId="2" fillId="0" borderId="0"/>
    <xf numFmtId="0" fontId="1" fillId="0" borderId="0"/>
  </cellStyleXfs>
  <cellXfs count="118">
    <xf numFmtId="0" fontId="0" fillId="0" borderId="0" xfId="0"/>
    <xf numFmtId="0" fontId="4" fillId="0" borderId="0" xfId="2" applyFont="1"/>
    <xf numFmtId="0" fontId="3" fillId="0" borderId="0" xfId="2" applyFont="1"/>
    <xf numFmtId="0" fontId="3" fillId="0" borderId="0" xfId="2" quotePrefix="1" applyFont="1"/>
    <xf numFmtId="0" fontId="4" fillId="0" borderId="0" xfId="0" applyFont="1"/>
    <xf numFmtId="4" fontId="4" fillId="0" borderId="0" xfId="2" quotePrefix="1" applyNumberFormat="1" applyFont="1" applyAlignment="1">
      <alignment horizontal="center"/>
    </xf>
    <xf numFmtId="164" fontId="3" fillId="0" borderId="0" xfId="2" applyNumberFormat="1" applyFont="1"/>
    <xf numFmtId="0" fontId="4" fillId="0" borderId="0" xfId="2" quotePrefix="1" applyFont="1" applyAlignment="1">
      <alignment horizontal="right"/>
    </xf>
    <xf numFmtId="4" fontId="4" fillId="0" borderId="0" xfId="2" applyNumberFormat="1" applyFont="1"/>
    <xf numFmtId="164" fontId="3" fillId="0" borderId="0" xfId="2" applyNumberFormat="1" applyFont="1" applyAlignment="1">
      <alignment horizontal="right"/>
    </xf>
    <xf numFmtId="4" fontId="3" fillId="0" borderId="0" xfId="2" applyNumberFormat="1" applyFont="1"/>
    <xf numFmtId="3" fontId="3" fillId="0" borderId="0" xfId="2" quotePrefix="1" applyNumberFormat="1" applyFont="1" applyAlignment="1">
      <alignment horizontal="right"/>
    </xf>
    <xf numFmtId="3" fontId="3" fillId="0" borderId="0" xfId="2" applyNumberFormat="1" applyFont="1"/>
    <xf numFmtId="0" fontId="6" fillId="0" borderId="0" xfId="2" applyFont="1"/>
    <xf numFmtId="3" fontId="6" fillId="0" borderId="0" xfId="2" quotePrefix="1" applyNumberFormat="1" applyFont="1" applyAlignment="1">
      <alignment horizontal="right"/>
    </xf>
    <xf numFmtId="3" fontId="6" fillId="0" borderId="0" xfId="2" applyNumberFormat="1" applyFont="1"/>
    <xf numFmtId="0" fontId="3" fillId="0" borderId="1" xfId="2" applyFont="1" applyBorder="1"/>
    <xf numFmtId="3" fontId="3" fillId="0" borderId="1" xfId="2" quotePrefix="1" applyNumberFormat="1" applyFont="1" applyBorder="1" applyAlignment="1">
      <alignment horizontal="right"/>
    </xf>
    <xf numFmtId="3" fontId="3" fillId="0" borderId="1" xfId="2" applyNumberFormat="1" applyFont="1" applyBorder="1"/>
    <xf numFmtId="3" fontId="4" fillId="0" borderId="0" xfId="2" applyNumberFormat="1" applyFont="1"/>
    <xf numFmtId="165" fontId="3" fillId="0" borderId="0" xfId="2" applyNumberFormat="1" applyFont="1"/>
    <xf numFmtId="166" fontId="3" fillId="0" borderId="0" xfId="2" applyNumberFormat="1" applyFont="1"/>
    <xf numFmtId="166" fontId="4" fillId="0" borderId="0" xfId="2" applyNumberFormat="1" applyFont="1"/>
    <xf numFmtId="167" fontId="4" fillId="0" borderId="0" xfId="2" applyNumberFormat="1" applyFont="1" applyAlignment="1">
      <alignment horizontal="center"/>
    </xf>
    <xf numFmtId="0" fontId="7" fillId="0" borderId="0" xfId="0" applyFont="1" applyAlignment="1">
      <alignment vertical="center"/>
    </xf>
    <xf numFmtId="0" fontId="3" fillId="0" borderId="0" xfId="0" quotePrefix="1" applyFont="1" applyAlignment="1">
      <alignment wrapText="1"/>
    </xf>
    <xf numFmtId="166" fontId="4" fillId="0" borderId="0" xfId="2" quotePrefix="1" applyNumberFormat="1" applyFont="1" applyAlignment="1">
      <alignment horizontal="right"/>
    </xf>
    <xf numFmtId="0" fontId="3" fillId="0" borderId="1" xfId="0" quotePrefix="1" applyFont="1" applyBorder="1" applyAlignment="1">
      <alignment wrapText="1"/>
    </xf>
    <xf numFmtId="0" fontId="4" fillId="0" borderId="0" xfId="0" quotePrefix="1" applyFont="1" applyAlignment="1">
      <alignment wrapText="1"/>
    </xf>
    <xf numFmtId="0" fontId="8" fillId="0" borderId="0" xfId="2" applyFont="1"/>
    <xf numFmtId="168" fontId="4" fillId="0" borderId="0" xfId="1" applyNumberFormat="1" applyFont="1" applyFill="1"/>
    <xf numFmtId="0" fontId="9" fillId="0" borderId="0" xfId="2" applyFont="1"/>
    <xf numFmtId="0" fontId="5" fillId="0" borderId="0" xfId="2" applyFont="1"/>
    <xf numFmtId="14" fontId="4" fillId="0" borderId="0" xfId="2" quotePrefix="1" applyNumberFormat="1" applyFont="1" applyAlignment="1">
      <alignment horizontal="center"/>
    </xf>
    <xf numFmtId="3" fontId="4" fillId="0" borderId="1" xfId="2" applyNumberFormat="1" applyFont="1" applyBorder="1"/>
    <xf numFmtId="0" fontId="3" fillId="0" borderId="1" xfId="0" quotePrefix="1" applyFont="1" applyBorder="1"/>
    <xf numFmtId="0" fontId="4" fillId="0" borderId="1" xfId="2" applyFont="1" applyBorder="1"/>
    <xf numFmtId="0" fontId="7" fillId="0" borderId="0" xfId="0" applyFont="1"/>
    <xf numFmtId="0" fontId="3" fillId="0" borderId="0" xfId="0" quotePrefix="1" applyFont="1"/>
    <xf numFmtId="0" fontId="10" fillId="0" borderId="0" xfId="2" applyFont="1"/>
    <xf numFmtId="0" fontId="4" fillId="0" borderId="0" xfId="0" quotePrefix="1" applyFont="1"/>
    <xf numFmtId="0" fontId="3" fillId="0" borderId="0" xfId="0" applyFont="1"/>
    <xf numFmtId="4" fontId="4" fillId="0" borderId="0" xfId="2" applyNumberFormat="1" applyFont="1" applyAlignment="1">
      <alignment horizontal="center"/>
    </xf>
    <xf numFmtId="166" fontId="4" fillId="0" borderId="0" xfId="1" applyNumberFormat="1" applyFont="1" applyFill="1"/>
    <xf numFmtId="169" fontId="4" fillId="0" borderId="0" xfId="1" applyNumberFormat="1" applyFont="1" applyFill="1"/>
    <xf numFmtId="0" fontId="3" fillId="0" borderId="0" xfId="0" applyFont="1" applyAlignment="1">
      <alignment wrapText="1"/>
    </xf>
    <xf numFmtId="170" fontId="3" fillId="0" borderId="0" xfId="2" applyNumberFormat="1" applyFont="1"/>
    <xf numFmtId="0" fontId="3" fillId="0" borderId="1" xfId="0" applyFont="1" applyBorder="1" applyAlignment="1">
      <alignment wrapText="1"/>
    </xf>
    <xf numFmtId="169" fontId="3" fillId="0" borderId="1" xfId="0" applyNumberFormat="1" applyFont="1" applyBorder="1" applyAlignment="1">
      <alignment wrapText="1"/>
    </xf>
    <xf numFmtId="169" fontId="3" fillId="0" borderId="0" xfId="0" applyNumberFormat="1" applyFont="1" applyAlignment="1">
      <alignment wrapText="1"/>
    </xf>
    <xf numFmtId="0" fontId="11" fillId="0" borderId="0" xfId="0" applyFont="1"/>
    <xf numFmtId="0" fontId="3" fillId="0" borderId="0" xfId="2" applyFont="1" applyAlignment="1">
      <alignment wrapText="1"/>
    </xf>
    <xf numFmtId="0" fontId="7" fillId="0" borderId="0" xfId="0" applyFont="1" applyAlignment="1">
      <alignment wrapText="1"/>
    </xf>
    <xf numFmtId="0" fontId="3" fillId="0" borderId="0" xfId="2" applyFont="1" applyAlignment="1">
      <alignment horizontal="center"/>
    </xf>
    <xf numFmtId="166" fontId="7" fillId="0" borderId="0" xfId="1" applyNumberFormat="1" applyFont="1"/>
    <xf numFmtId="171" fontId="3" fillId="0" borderId="0" xfId="2" applyNumberFormat="1" applyFont="1"/>
    <xf numFmtId="0" fontId="4" fillId="2" borderId="0" xfId="0" applyFont="1" applyFill="1"/>
    <xf numFmtId="0" fontId="4" fillId="2" borderId="0" xfId="2" applyFont="1" applyFill="1" applyAlignment="1">
      <alignment horizontal="center"/>
    </xf>
    <xf numFmtId="2" fontId="10" fillId="2" borderId="0" xfId="2" applyNumberFormat="1" applyFont="1" applyFill="1"/>
    <xf numFmtId="4" fontId="4" fillId="2" borderId="0" xfId="2" quotePrefix="1" applyNumberFormat="1" applyFont="1" applyFill="1" applyAlignment="1">
      <alignment horizontal="center"/>
    </xf>
    <xf numFmtId="0" fontId="5" fillId="2" borderId="0" xfId="2" applyFont="1" applyFill="1"/>
    <xf numFmtId="0" fontId="7" fillId="2" borderId="0" xfId="2" applyFont="1" applyFill="1"/>
    <xf numFmtId="14" fontId="4" fillId="2" borderId="0" xfId="2" quotePrefix="1" applyNumberFormat="1" applyFont="1" applyFill="1" applyAlignment="1">
      <alignment horizontal="center"/>
    </xf>
    <xf numFmtId="4" fontId="3" fillId="2" borderId="0" xfId="2" applyNumberFormat="1" applyFont="1" applyFill="1"/>
    <xf numFmtId="0" fontId="3" fillId="2" borderId="0" xfId="2" applyFont="1" applyFill="1"/>
    <xf numFmtId="0" fontId="12" fillId="0" borderId="0" xfId="2" applyFont="1"/>
    <xf numFmtId="4" fontId="10" fillId="0" borderId="0" xfId="2" quotePrefix="1" applyNumberFormat="1" applyFont="1" applyAlignment="1">
      <alignment horizontal="center"/>
    </xf>
    <xf numFmtId="0" fontId="10" fillId="0" borderId="0" xfId="2" quotePrefix="1" applyFont="1" applyAlignment="1">
      <alignment horizontal="right"/>
    </xf>
    <xf numFmtId="4" fontId="12" fillId="0" borderId="0" xfId="2" applyNumberFormat="1" applyFont="1"/>
    <xf numFmtId="0" fontId="13" fillId="0" borderId="0" xfId="2" applyFont="1"/>
    <xf numFmtId="4" fontId="10" fillId="0" borderId="0" xfId="2" applyNumberFormat="1" applyFont="1"/>
    <xf numFmtId="0" fontId="12" fillId="0" borderId="0" xfId="2" applyFont="1" applyAlignment="1">
      <alignment wrapText="1"/>
    </xf>
    <xf numFmtId="166" fontId="10" fillId="0" borderId="0" xfId="2" applyNumberFormat="1" applyFont="1"/>
    <xf numFmtId="166" fontId="12" fillId="0" borderId="0" xfId="2" applyNumberFormat="1" applyFont="1"/>
    <xf numFmtId="166" fontId="10" fillId="0" borderId="0" xfId="2" applyNumberFormat="1" applyFont="1" applyFill="1"/>
    <xf numFmtId="4" fontId="12" fillId="0" borderId="0" xfId="2" applyNumberFormat="1" applyFont="1" applyFill="1"/>
    <xf numFmtId="166" fontId="12" fillId="0" borderId="0" xfId="2" applyNumberFormat="1" applyFont="1" applyFill="1"/>
    <xf numFmtId="4" fontId="10" fillId="0" borderId="0" xfId="2" applyNumberFormat="1" applyFont="1" applyAlignment="1">
      <alignment horizontal="center"/>
    </xf>
    <xf numFmtId="3" fontId="12" fillId="0" borderId="0" xfId="2" applyNumberFormat="1" applyFont="1"/>
    <xf numFmtId="0" fontId="12" fillId="0" borderId="0" xfId="2" applyFont="1" applyAlignment="1">
      <alignment horizontal="center"/>
    </xf>
    <xf numFmtId="4" fontId="14" fillId="0" borderId="0" xfId="2" applyNumberFormat="1" applyFont="1"/>
    <xf numFmtId="166" fontId="3" fillId="0" borderId="0" xfId="2" quotePrefix="1" applyNumberFormat="1" applyFont="1"/>
    <xf numFmtId="14" fontId="15" fillId="2" borderId="0" xfId="0" quotePrefix="1" applyNumberFormat="1" applyFont="1" applyFill="1" applyAlignment="1">
      <alignment horizontal="center"/>
    </xf>
    <xf numFmtId="0" fontId="16" fillId="0" borderId="0" xfId="0" applyFont="1" applyAlignment="1">
      <alignment vertical="center"/>
    </xf>
    <xf numFmtId="0" fontId="16" fillId="0" borderId="0" xfId="0" quotePrefix="1" applyFont="1" applyAlignment="1">
      <alignment vertical="center"/>
    </xf>
    <xf numFmtId="0" fontId="16" fillId="0" borderId="1" xfId="0" quotePrefix="1" applyFont="1" applyBorder="1" applyAlignment="1">
      <alignment vertical="center"/>
    </xf>
    <xf numFmtId="169" fontId="16" fillId="0" borderId="0" xfId="0" applyNumberFormat="1" applyFont="1" applyAlignment="1">
      <alignment vertical="center" wrapText="1"/>
    </xf>
    <xf numFmtId="1" fontId="16" fillId="0" borderId="0" xfId="0" applyNumberFormat="1" applyFont="1" applyAlignment="1">
      <alignment vertical="center" wrapText="1"/>
    </xf>
    <xf numFmtId="0" fontId="16" fillId="0" borderId="0" xfId="0" applyFont="1" applyAlignment="1">
      <alignment vertical="center" wrapText="1"/>
    </xf>
    <xf numFmtId="2" fontId="16" fillId="0" borderId="0" xfId="0" applyNumberFormat="1" applyFont="1" applyAlignment="1">
      <alignment vertical="center" wrapText="1"/>
    </xf>
    <xf numFmtId="2" fontId="16" fillId="0" borderId="1" xfId="0" applyNumberFormat="1" applyFont="1" applyBorder="1" applyAlignment="1">
      <alignment vertical="center" wrapText="1"/>
    </xf>
    <xf numFmtId="0" fontId="4" fillId="0" borderId="0" xfId="0" applyFont="1" applyAlignment="1">
      <alignment horizontal="center"/>
    </xf>
    <xf numFmtId="2" fontId="4" fillId="2" borderId="0" xfId="2" applyNumberFormat="1" applyFont="1" applyFill="1"/>
    <xf numFmtId="0" fontId="4" fillId="5" borderId="0" xfId="0" applyFont="1" applyFill="1" applyAlignment="1">
      <alignment vertical="center"/>
    </xf>
    <xf numFmtId="164" fontId="3" fillId="5" borderId="0" xfId="2" applyNumberFormat="1" applyFont="1" applyFill="1"/>
    <xf numFmtId="0" fontId="3" fillId="4" borderId="0" xfId="0" applyFont="1" applyFill="1" applyAlignment="1">
      <alignment vertical="top" wrapText="1"/>
    </xf>
    <xf numFmtId="167" fontId="4" fillId="5" borderId="0" xfId="2" applyNumberFormat="1" applyFont="1" applyFill="1" applyAlignment="1">
      <alignment horizontal="center"/>
    </xf>
    <xf numFmtId="167" fontId="4" fillId="0" borderId="0" xfId="2" applyNumberFormat="1" applyFont="1" applyFill="1" applyAlignment="1">
      <alignment horizontal="center"/>
    </xf>
    <xf numFmtId="166" fontId="3" fillId="5" borderId="0" xfId="2" applyNumberFormat="1" applyFont="1" applyFill="1"/>
    <xf numFmtId="0" fontId="4" fillId="0" borderId="0" xfId="0" applyFont="1" applyFill="1" applyAlignment="1">
      <alignment vertical="center"/>
    </xf>
    <xf numFmtId="166" fontId="3" fillId="0" borderId="0" xfId="2" applyNumberFormat="1" applyFont="1" applyFill="1"/>
    <xf numFmtId="0" fontId="4" fillId="0" borderId="0" xfId="0" applyFont="1" applyAlignment="1">
      <alignment vertical="center"/>
    </xf>
    <xf numFmtId="0" fontId="3" fillId="0" borderId="0" xfId="0" applyFont="1" applyAlignment="1">
      <alignment vertical="center"/>
    </xf>
    <xf numFmtId="0" fontId="3" fillId="0" borderId="0" xfId="0" quotePrefix="1" applyFont="1" applyAlignment="1">
      <alignment vertical="center"/>
    </xf>
    <xf numFmtId="0" fontId="3" fillId="0" borderId="1" xfId="0" quotePrefix="1" applyFont="1" applyBorder="1" applyAlignment="1">
      <alignment vertical="center"/>
    </xf>
    <xf numFmtId="166" fontId="4" fillId="5" borderId="0" xfId="2" applyNumberFormat="1" applyFont="1" applyFill="1"/>
    <xf numFmtId="166" fontId="3" fillId="0" borderId="1" xfId="2" quotePrefix="1" applyNumberFormat="1" applyFont="1" applyBorder="1"/>
    <xf numFmtId="0" fontId="4" fillId="2" borderId="0" xfId="2" applyFont="1" applyFill="1"/>
    <xf numFmtId="0" fontId="4" fillId="0" borderId="0" xfId="0" applyFont="1" applyAlignment="1">
      <alignment wrapText="1"/>
    </xf>
    <xf numFmtId="0" fontId="4" fillId="2" borderId="0" xfId="0" applyFont="1" applyFill="1" applyAlignment="1">
      <alignment vertical="center"/>
    </xf>
    <xf numFmtId="166" fontId="3" fillId="2" borderId="0" xfId="2" applyNumberFormat="1" applyFont="1" applyFill="1"/>
    <xf numFmtId="0" fontId="17" fillId="2" borderId="0" xfId="2" applyFont="1" applyFill="1"/>
    <xf numFmtId="4" fontId="4" fillId="2" borderId="0" xfId="2" applyNumberFormat="1" applyFont="1" applyFill="1"/>
    <xf numFmtId="0" fontId="3" fillId="3" borderId="0" xfId="0" applyFont="1" applyFill="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vertical="top" wrapText="1"/>
    </xf>
    <xf numFmtId="0" fontId="0" fillId="0" borderId="0" xfId="0" applyAlignment="1">
      <alignment vertical="top"/>
    </xf>
  </cellXfs>
  <cellStyles count="4">
    <cellStyle name="Normal" xfId="0" builtinId="0"/>
    <cellStyle name="Normal 2" xfId="3" xr:uid="{4799347E-DDDE-4A88-963D-A697EDB5932E}"/>
    <cellStyle name="Normal 2 2" xfId="2" xr:uid="{E8A5C0EC-30F8-4A38-94F3-287C599B6FC4}"/>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V:\Begrenset\Konsernregnskap\2019\03%20Mars%20Q1\APM\APM%20grunnlag%20get%20value%20Q1%202019%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r"/>
      <sheetName val="Key Figures kopi"/>
      <sheetName val="APM grunnlag"/>
      <sheetName val="Segment 2015"/>
      <sheetName val="Valuta inkl EK spes"/>
      <sheetName val="2015 avst"/>
      <sheetName val="2015 ER"/>
    </sheetNames>
    <sheetDataSet>
      <sheetData sheetId="0">
        <row r="1">
          <cell r="B1" t="str">
            <v>Actual</v>
          </cell>
          <cell r="C1" t="str">
            <v>2019</v>
          </cell>
          <cell r="D1" t="str">
            <v>m03</v>
          </cell>
          <cell r="G1" t="str">
            <v>NOK Total</v>
          </cell>
          <cell r="I1" t="str">
            <v>[ICP Top]</v>
          </cell>
          <cell r="J1" t="str">
            <v>ALLC1</v>
          </cell>
          <cell r="K1" t="str">
            <v>ALLC2</v>
          </cell>
          <cell r="L1" t="str">
            <v>ALLC3</v>
          </cell>
          <cell r="M1" t="str">
            <v>IFRS</v>
          </cell>
          <cell r="N1">
            <v>1000000</v>
          </cell>
          <cell r="O1" t="str">
            <v>REPORTING</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2F998-456F-46F6-9587-2D25F5BADA0C}">
  <sheetPr>
    <tabColor theme="2"/>
  </sheetPr>
  <dimension ref="A1:H230"/>
  <sheetViews>
    <sheetView showGridLines="0" tabSelected="1" zoomScaleNormal="100" workbookViewId="0">
      <pane ySplit="6" topLeftCell="A7" activePane="bottomLeft" state="frozen"/>
      <selection activeCell="D35" sqref="D35"/>
      <selection pane="bottomLeft"/>
    </sheetView>
  </sheetViews>
  <sheetFormatPr defaultRowHeight="18" x14ac:dyDescent="0.25"/>
  <cols>
    <col min="1" max="1" width="122.5703125" style="65" customWidth="1"/>
    <col min="2" max="2" width="33.5703125" style="65" customWidth="1"/>
    <col min="3" max="3" width="11.5703125" style="65" customWidth="1"/>
    <col min="4" max="4" width="4.140625" style="65" customWidth="1"/>
    <col min="5" max="5" width="20.140625" style="65" customWidth="1"/>
    <col min="6" max="6" width="20" style="65" customWidth="1"/>
    <col min="7" max="7" width="16" style="65" customWidth="1"/>
    <col min="8" max="8" width="21.5703125" style="65" customWidth="1"/>
    <col min="9" max="10" width="9.140625" style="65"/>
    <col min="11" max="11" width="14.85546875" style="65" customWidth="1"/>
    <col min="12" max="12" width="20.140625" style="65" customWidth="1"/>
    <col min="13" max="255" width="9.140625" style="65"/>
    <col min="256" max="256" width="41.85546875" style="65" customWidth="1"/>
    <col min="257" max="258" width="19" style="65" customWidth="1"/>
    <col min="259" max="259" width="33.5703125" style="65" customWidth="1"/>
    <col min="260" max="260" width="4.140625" style="65" customWidth="1"/>
    <col min="261" max="261" width="20.140625" style="65" customWidth="1"/>
    <col min="262" max="262" width="17.140625" style="65" customWidth="1"/>
    <col min="263" max="263" width="16" style="65" customWidth="1"/>
    <col min="264" max="264" width="21.5703125" style="65" customWidth="1"/>
    <col min="265" max="266" width="9.140625" style="65"/>
    <col min="267" max="267" width="14.85546875" style="65" customWidth="1"/>
    <col min="268" max="268" width="20.140625" style="65" customWidth="1"/>
    <col min="269" max="511" width="9.140625" style="65"/>
    <col min="512" max="512" width="41.85546875" style="65" customWidth="1"/>
    <col min="513" max="514" width="19" style="65" customWidth="1"/>
    <col min="515" max="515" width="33.5703125" style="65" customWidth="1"/>
    <col min="516" max="516" width="4.140625" style="65" customWidth="1"/>
    <col min="517" max="517" width="20.140625" style="65" customWidth="1"/>
    <col min="518" max="518" width="17.140625" style="65" customWidth="1"/>
    <col min="519" max="519" width="16" style="65" customWidth="1"/>
    <col min="520" max="520" width="21.5703125" style="65" customWidth="1"/>
    <col min="521" max="522" width="9.140625" style="65"/>
    <col min="523" max="523" width="14.85546875" style="65" customWidth="1"/>
    <col min="524" max="524" width="20.140625" style="65" customWidth="1"/>
    <col min="525" max="767" width="9.140625" style="65"/>
    <col min="768" max="768" width="41.85546875" style="65" customWidth="1"/>
    <col min="769" max="770" width="19" style="65" customWidth="1"/>
    <col min="771" max="771" width="33.5703125" style="65" customWidth="1"/>
    <col min="772" max="772" width="4.140625" style="65" customWidth="1"/>
    <col min="773" max="773" width="20.140625" style="65" customWidth="1"/>
    <col min="774" max="774" width="17.140625" style="65" customWidth="1"/>
    <col min="775" max="775" width="16" style="65" customWidth="1"/>
    <col min="776" max="776" width="21.5703125" style="65" customWidth="1"/>
    <col min="777" max="778" width="9.140625" style="65"/>
    <col min="779" max="779" width="14.85546875" style="65" customWidth="1"/>
    <col min="780" max="780" width="20.140625" style="65" customWidth="1"/>
    <col min="781" max="1023" width="9.140625" style="65"/>
    <col min="1024" max="1024" width="41.85546875" style="65" customWidth="1"/>
    <col min="1025" max="1026" width="19" style="65" customWidth="1"/>
    <col min="1027" max="1027" width="33.5703125" style="65" customWidth="1"/>
    <col min="1028" max="1028" width="4.140625" style="65" customWidth="1"/>
    <col min="1029" max="1029" width="20.140625" style="65" customWidth="1"/>
    <col min="1030" max="1030" width="17.140625" style="65" customWidth="1"/>
    <col min="1031" max="1031" width="16" style="65" customWidth="1"/>
    <col min="1032" max="1032" width="21.5703125" style="65" customWidth="1"/>
    <col min="1033" max="1034" width="9.140625" style="65"/>
    <col min="1035" max="1035" width="14.85546875" style="65" customWidth="1"/>
    <col min="1036" max="1036" width="20.140625" style="65" customWidth="1"/>
    <col min="1037" max="1279" width="9.140625" style="65"/>
    <col min="1280" max="1280" width="41.85546875" style="65" customWidth="1"/>
    <col min="1281" max="1282" width="19" style="65" customWidth="1"/>
    <col min="1283" max="1283" width="33.5703125" style="65" customWidth="1"/>
    <col min="1284" max="1284" width="4.140625" style="65" customWidth="1"/>
    <col min="1285" max="1285" width="20.140625" style="65" customWidth="1"/>
    <col min="1286" max="1286" width="17.140625" style="65" customWidth="1"/>
    <col min="1287" max="1287" width="16" style="65" customWidth="1"/>
    <col min="1288" max="1288" width="21.5703125" style="65" customWidth="1"/>
    <col min="1289" max="1290" width="9.140625" style="65"/>
    <col min="1291" max="1291" width="14.85546875" style="65" customWidth="1"/>
    <col min="1292" max="1292" width="20.140625" style="65" customWidth="1"/>
    <col min="1293" max="1535" width="9.140625" style="65"/>
    <col min="1536" max="1536" width="41.85546875" style="65" customWidth="1"/>
    <col min="1537" max="1538" width="19" style="65" customWidth="1"/>
    <col min="1539" max="1539" width="33.5703125" style="65" customWidth="1"/>
    <col min="1540" max="1540" width="4.140625" style="65" customWidth="1"/>
    <col min="1541" max="1541" width="20.140625" style="65" customWidth="1"/>
    <col min="1542" max="1542" width="17.140625" style="65" customWidth="1"/>
    <col min="1543" max="1543" width="16" style="65" customWidth="1"/>
    <col min="1544" max="1544" width="21.5703125" style="65" customWidth="1"/>
    <col min="1545" max="1546" width="9.140625" style="65"/>
    <col min="1547" max="1547" width="14.85546875" style="65" customWidth="1"/>
    <col min="1548" max="1548" width="20.140625" style="65" customWidth="1"/>
    <col min="1549" max="1791" width="9.140625" style="65"/>
    <col min="1792" max="1792" width="41.85546875" style="65" customWidth="1"/>
    <col min="1793" max="1794" width="19" style="65" customWidth="1"/>
    <col min="1795" max="1795" width="33.5703125" style="65" customWidth="1"/>
    <col min="1796" max="1796" width="4.140625" style="65" customWidth="1"/>
    <col min="1797" max="1797" width="20.140625" style="65" customWidth="1"/>
    <col min="1798" max="1798" width="17.140625" style="65" customWidth="1"/>
    <col min="1799" max="1799" width="16" style="65" customWidth="1"/>
    <col min="1800" max="1800" width="21.5703125" style="65" customWidth="1"/>
    <col min="1801" max="1802" width="9.140625" style="65"/>
    <col min="1803" max="1803" width="14.85546875" style="65" customWidth="1"/>
    <col min="1804" max="1804" width="20.140625" style="65" customWidth="1"/>
    <col min="1805" max="2047" width="9.140625" style="65"/>
    <col min="2048" max="2048" width="41.85546875" style="65" customWidth="1"/>
    <col min="2049" max="2050" width="19" style="65" customWidth="1"/>
    <col min="2051" max="2051" width="33.5703125" style="65" customWidth="1"/>
    <col min="2052" max="2052" width="4.140625" style="65" customWidth="1"/>
    <col min="2053" max="2053" width="20.140625" style="65" customWidth="1"/>
    <col min="2054" max="2054" width="17.140625" style="65" customWidth="1"/>
    <col min="2055" max="2055" width="16" style="65" customWidth="1"/>
    <col min="2056" max="2056" width="21.5703125" style="65" customWidth="1"/>
    <col min="2057" max="2058" width="9.140625" style="65"/>
    <col min="2059" max="2059" width="14.85546875" style="65" customWidth="1"/>
    <col min="2060" max="2060" width="20.140625" style="65" customWidth="1"/>
    <col min="2061" max="2303" width="9.140625" style="65"/>
    <col min="2304" max="2304" width="41.85546875" style="65" customWidth="1"/>
    <col min="2305" max="2306" width="19" style="65" customWidth="1"/>
    <col min="2307" max="2307" width="33.5703125" style="65" customWidth="1"/>
    <col min="2308" max="2308" width="4.140625" style="65" customWidth="1"/>
    <col min="2309" max="2309" width="20.140625" style="65" customWidth="1"/>
    <col min="2310" max="2310" width="17.140625" style="65" customWidth="1"/>
    <col min="2311" max="2311" width="16" style="65" customWidth="1"/>
    <col min="2312" max="2312" width="21.5703125" style="65" customWidth="1"/>
    <col min="2313" max="2314" width="9.140625" style="65"/>
    <col min="2315" max="2315" width="14.85546875" style="65" customWidth="1"/>
    <col min="2316" max="2316" width="20.140625" style="65" customWidth="1"/>
    <col min="2317" max="2559" width="9.140625" style="65"/>
    <col min="2560" max="2560" width="41.85546875" style="65" customWidth="1"/>
    <col min="2561" max="2562" width="19" style="65" customWidth="1"/>
    <col min="2563" max="2563" width="33.5703125" style="65" customWidth="1"/>
    <col min="2564" max="2564" width="4.140625" style="65" customWidth="1"/>
    <col min="2565" max="2565" width="20.140625" style="65" customWidth="1"/>
    <col min="2566" max="2566" width="17.140625" style="65" customWidth="1"/>
    <col min="2567" max="2567" width="16" style="65" customWidth="1"/>
    <col min="2568" max="2568" width="21.5703125" style="65" customWidth="1"/>
    <col min="2569" max="2570" width="9.140625" style="65"/>
    <col min="2571" max="2571" width="14.85546875" style="65" customWidth="1"/>
    <col min="2572" max="2572" width="20.140625" style="65" customWidth="1"/>
    <col min="2573" max="2815" width="9.140625" style="65"/>
    <col min="2816" max="2816" width="41.85546875" style="65" customWidth="1"/>
    <col min="2817" max="2818" width="19" style="65" customWidth="1"/>
    <col min="2819" max="2819" width="33.5703125" style="65" customWidth="1"/>
    <col min="2820" max="2820" width="4.140625" style="65" customWidth="1"/>
    <col min="2821" max="2821" width="20.140625" style="65" customWidth="1"/>
    <col min="2822" max="2822" width="17.140625" style="65" customWidth="1"/>
    <col min="2823" max="2823" width="16" style="65" customWidth="1"/>
    <col min="2824" max="2824" width="21.5703125" style="65" customWidth="1"/>
    <col min="2825" max="2826" width="9.140625" style="65"/>
    <col min="2827" max="2827" width="14.85546875" style="65" customWidth="1"/>
    <col min="2828" max="2828" width="20.140625" style="65" customWidth="1"/>
    <col min="2829" max="3071" width="9.140625" style="65"/>
    <col min="3072" max="3072" width="41.85546875" style="65" customWidth="1"/>
    <col min="3073" max="3074" width="19" style="65" customWidth="1"/>
    <col min="3075" max="3075" width="33.5703125" style="65" customWidth="1"/>
    <col min="3076" max="3076" width="4.140625" style="65" customWidth="1"/>
    <col min="3077" max="3077" width="20.140625" style="65" customWidth="1"/>
    <col min="3078" max="3078" width="17.140625" style="65" customWidth="1"/>
    <col min="3079" max="3079" width="16" style="65" customWidth="1"/>
    <col min="3080" max="3080" width="21.5703125" style="65" customWidth="1"/>
    <col min="3081" max="3082" width="9.140625" style="65"/>
    <col min="3083" max="3083" width="14.85546875" style="65" customWidth="1"/>
    <col min="3084" max="3084" width="20.140625" style="65" customWidth="1"/>
    <col min="3085" max="3327" width="9.140625" style="65"/>
    <col min="3328" max="3328" width="41.85546875" style="65" customWidth="1"/>
    <col min="3329" max="3330" width="19" style="65" customWidth="1"/>
    <col min="3331" max="3331" width="33.5703125" style="65" customWidth="1"/>
    <col min="3332" max="3332" width="4.140625" style="65" customWidth="1"/>
    <col min="3333" max="3333" width="20.140625" style="65" customWidth="1"/>
    <col min="3334" max="3334" width="17.140625" style="65" customWidth="1"/>
    <col min="3335" max="3335" width="16" style="65" customWidth="1"/>
    <col min="3336" max="3336" width="21.5703125" style="65" customWidth="1"/>
    <col min="3337" max="3338" width="9.140625" style="65"/>
    <col min="3339" max="3339" width="14.85546875" style="65" customWidth="1"/>
    <col min="3340" max="3340" width="20.140625" style="65" customWidth="1"/>
    <col min="3341" max="3583" width="9.140625" style="65"/>
    <col min="3584" max="3584" width="41.85546875" style="65" customWidth="1"/>
    <col min="3585" max="3586" width="19" style="65" customWidth="1"/>
    <col min="3587" max="3587" width="33.5703125" style="65" customWidth="1"/>
    <col min="3588" max="3588" width="4.140625" style="65" customWidth="1"/>
    <col min="3589" max="3589" width="20.140625" style="65" customWidth="1"/>
    <col min="3590" max="3590" width="17.140625" style="65" customWidth="1"/>
    <col min="3591" max="3591" width="16" style="65" customWidth="1"/>
    <col min="3592" max="3592" width="21.5703125" style="65" customWidth="1"/>
    <col min="3593" max="3594" width="9.140625" style="65"/>
    <col min="3595" max="3595" width="14.85546875" style="65" customWidth="1"/>
    <col min="3596" max="3596" width="20.140625" style="65" customWidth="1"/>
    <col min="3597" max="3839" width="9.140625" style="65"/>
    <col min="3840" max="3840" width="41.85546875" style="65" customWidth="1"/>
    <col min="3841" max="3842" width="19" style="65" customWidth="1"/>
    <col min="3843" max="3843" width="33.5703125" style="65" customWidth="1"/>
    <col min="3844" max="3844" width="4.140625" style="65" customWidth="1"/>
    <col min="3845" max="3845" width="20.140625" style="65" customWidth="1"/>
    <col min="3846" max="3846" width="17.140625" style="65" customWidth="1"/>
    <col min="3847" max="3847" width="16" style="65" customWidth="1"/>
    <col min="3848" max="3848" width="21.5703125" style="65" customWidth="1"/>
    <col min="3849" max="3850" width="9.140625" style="65"/>
    <col min="3851" max="3851" width="14.85546875" style="65" customWidth="1"/>
    <col min="3852" max="3852" width="20.140625" style="65" customWidth="1"/>
    <col min="3853" max="4095" width="9.140625" style="65"/>
    <col min="4096" max="4096" width="41.85546875" style="65" customWidth="1"/>
    <col min="4097" max="4098" width="19" style="65" customWidth="1"/>
    <col min="4099" max="4099" width="33.5703125" style="65" customWidth="1"/>
    <col min="4100" max="4100" width="4.140625" style="65" customWidth="1"/>
    <col min="4101" max="4101" width="20.140625" style="65" customWidth="1"/>
    <col min="4102" max="4102" width="17.140625" style="65" customWidth="1"/>
    <col min="4103" max="4103" width="16" style="65" customWidth="1"/>
    <col min="4104" max="4104" width="21.5703125" style="65" customWidth="1"/>
    <col min="4105" max="4106" width="9.140625" style="65"/>
    <col min="4107" max="4107" width="14.85546875" style="65" customWidth="1"/>
    <col min="4108" max="4108" width="20.140625" style="65" customWidth="1"/>
    <col min="4109" max="4351" width="9.140625" style="65"/>
    <col min="4352" max="4352" width="41.85546875" style="65" customWidth="1"/>
    <col min="4353" max="4354" width="19" style="65" customWidth="1"/>
    <col min="4355" max="4355" width="33.5703125" style="65" customWidth="1"/>
    <col min="4356" max="4356" width="4.140625" style="65" customWidth="1"/>
    <col min="4357" max="4357" width="20.140625" style="65" customWidth="1"/>
    <col min="4358" max="4358" width="17.140625" style="65" customWidth="1"/>
    <col min="4359" max="4359" width="16" style="65" customWidth="1"/>
    <col min="4360" max="4360" width="21.5703125" style="65" customWidth="1"/>
    <col min="4361" max="4362" width="9.140625" style="65"/>
    <col min="4363" max="4363" width="14.85546875" style="65" customWidth="1"/>
    <col min="4364" max="4364" width="20.140625" style="65" customWidth="1"/>
    <col min="4365" max="4607" width="9.140625" style="65"/>
    <col min="4608" max="4608" width="41.85546875" style="65" customWidth="1"/>
    <col min="4609" max="4610" width="19" style="65" customWidth="1"/>
    <col min="4611" max="4611" width="33.5703125" style="65" customWidth="1"/>
    <col min="4612" max="4612" width="4.140625" style="65" customWidth="1"/>
    <col min="4613" max="4613" width="20.140625" style="65" customWidth="1"/>
    <col min="4614" max="4614" width="17.140625" style="65" customWidth="1"/>
    <col min="4615" max="4615" width="16" style="65" customWidth="1"/>
    <col min="4616" max="4616" width="21.5703125" style="65" customWidth="1"/>
    <col min="4617" max="4618" width="9.140625" style="65"/>
    <col min="4619" max="4619" width="14.85546875" style="65" customWidth="1"/>
    <col min="4620" max="4620" width="20.140625" style="65" customWidth="1"/>
    <col min="4621" max="4863" width="9.140625" style="65"/>
    <col min="4864" max="4864" width="41.85546875" style="65" customWidth="1"/>
    <col min="4865" max="4866" width="19" style="65" customWidth="1"/>
    <col min="4867" max="4867" width="33.5703125" style="65" customWidth="1"/>
    <col min="4868" max="4868" width="4.140625" style="65" customWidth="1"/>
    <col min="4869" max="4869" width="20.140625" style="65" customWidth="1"/>
    <col min="4870" max="4870" width="17.140625" style="65" customWidth="1"/>
    <col min="4871" max="4871" width="16" style="65" customWidth="1"/>
    <col min="4872" max="4872" width="21.5703125" style="65" customWidth="1"/>
    <col min="4873" max="4874" width="9.140625" style="65"/>
    <col min="4875" max="4875" width="14.85546875" style="65" customWidth="1"/>
    <col min="4876" max="4876" width="20.140625" style="65" customWidth="1"/>
    <col min="4877" max="5119" width="9.140625" style="65"/>
    <col min="5120" max="5120" width="41.85546875" style="65" customWidth="1"/>
    <col min="5121" max="5122" width="19" style="65" customWidth="1"/>
    <col min="5123" max="5123" width="33.5703125" style="65" customWidth="1"/>
    <col min="5124" max="5124" width="4.140625" style="65" customWidth="1"/>
    <col min="5125" max="5125" width="20.140625" style="65" customWidth="1"/>
    <col min="5126" max="5126" width="17.140625" style="65" customWidth="1"/>
    <col min="5127" max="5127" width="16" style="65" customWidth="1"/>
    <col min="5128" max="5128" width="21.5703125" style="65" customWidth="1"/>
    <col min="5129" max="5130" width="9.140625" style="65"/>
    <col min="5131" max="5131" width="14.85546875" style="65" customWidth="1"/>
    <col min="5132" max="5132" width="20.140625" style="65" customWidth="1"/>
    <col min="5133" max="5375" width="9.140625" style="65"/>
    <col min="5376" max="5376" width="41.85546875" style="65" customWidth="1"/>
    <col min="5377" max="5378" width="19" style="65" customWidth="1"/>
    <col min="5379" max="5379" width="33.5703125" style="65" customWidth="1"/>
    <col min="5380" max="5380" width="4.140625" style="65" customWidth="1"/>
    <col min="5381" max="5381" width="20.140625" style="65" customWidth="1"/>
    <col min="5382" max="5382" width="17.140625" style="65" customWidth="1"/>
    <col min="5383" max="5383" width="16" style="65" customWidth="1"/>
    <col min="5384" max="5384" width="21.5703125" style="65" customWidth="1"/>
    <col min="5385" max="5386" width="9.140625" style="65"/>
    <col min="5387" max="5387" width="14.85546875" style="65" customWidth="1"/>
    <col min="5388" max="5388" width="20.140625" style="65" customWidth="1"/>
    <col min="5389" max="5631" width="9.140625" style="65"/>
    <col min="5632" max="5632" width="41.85546875" style="65" customWidth="1"/>
    <col min="5633" max="5634" width="19" style="65" customWidth="1"/>
    <col min="5635" max="5635" width="33.5703125" style="65" customWidth="1"/>
    <col min="5636" max="5636" width="4.140625" style="65" customWidth="1"/>
    <col min="5637" max="5637" width="20.140625" style="65" customWidth="1"/>
    <col min="5638" max="5638" width="17.140625" style="65" customWidth="1"/>
    <col min="5639" max="5639" width="16" style="65" customWidth="1"/>
    <col min="5640" max="5640" width="21.5703125" style="65" customWidth="1"/>
    <col min="5641" max="5642" width="9.140625" style="65"/>
    <col min="5643" max="5643" width="14.85546875" style="65" customWidth="1"/>
    <col min="5644" max="5644" width="20.140625" style="65" customWidth="1"/>
    <col min="5645" max="5887" width="9.140625" style="65"/>
    <col min="5888" max="5888" width="41.85546875" style="65" customWidth="1"/>
    <col min="5889" max="5890" width="19" style="65" customWidth="1"/>
    <col min="5891" max="5891" width="33.5703125" style="65" customWidth="1"/>
    <col min="5892" max="5892" width="4.140625" style="65" customWidth="1"/>
    <col min="5893" max="5893" width="20.140625" style="65" customWidth="1"/>
    <col min="5894" max="5894" width="17.140625" style="65" customWidth="1"/>
    <col min="5895" max="5895" width="16" style="65" customWidth="1"/>
    <col min="5896" max="5896" width="21.5703125" style="65" customWidth="1"/>
    <col min="5897" max="5898" width="9.140625" style="65"/>
    <col min="5899" max="5899" width="14.85546875" style="65" customWidth="1"/>
    <col min="5900" max="5900" width="20.140625" style="65" customWidth="1"/>
    <col min="5901" max="6143" width="9.140625" style="65"/>
    <col min="6144" max="6144" width="41.85546875" style="65" customWidth="1"/>
    <col min="6145" max="6146" width="19" style="65" customWidth="1"/>
    <col min="6147" max="6147" width="33.5703125" style="65" customWidth="1"/>
    <col min="6148" max="6148" width="4.140625" style="65" customWidth="1"/>
    <col min="6149" max="6149" width="20.140625" style="65" customWidth="1"/>
    <col min="6150" max="6150" width="17.140625" style="65" customWidth="1"/>
    <col min="6151" max="6151" width="16" style="65" customWidth="1"/>
    <col min="6152" max="6152" width="21.5703125" style="65" customWidth="1"/>
    <col min="6153" max="6154" width="9.140625" style="65"/>
    <col min="6155" max="6155" width="14.85546875" style="65" customWidth="1"/>
    <col min="6156" max="6156" width="20.140625" style="65" customWidth="1"/>
    <col min="6157" max="6399" width="9.140625" style="65"/>
    <col min="6400" max="6400" width="41.85546875" style="65" customWidth="1"/>
    <col min="6401" max="6402" width="19" style="65" customWidth="1"/>
    <col min="6403" max="6403" width="33.5703125" style="65" customWidth="1"/>
    <col min="6404" max="6404" width="4.140625" style="65" customWidth="1"/>
    <col min="6405" max="6405" width="20.140625" style="65" customWidth="1"/>
    <col min="6406" max="6406" width="17.140625" style="65" customWidth="1"/>
    <col min="6407" max="6407" width="16" style="65" customWidth="1"/>
    <col min="6408" max="6408" width="21.5703125" style="65" customWidth="1"/>
    <col min="6409" max="6410" width="9.140625" style="65"/>
    <col min="6411" max="6411" width="14.85546875" style="65" customWidth="1"/>
    <col min="6412" max="6412" width="20.140625" style="65" customWidth="1"/>
    <col min="6413" max="6655" width="9.140625" style="65"/>
    <col min="6656" max="6656" width="41.85546875" style="65" customWidth="1"/>
    <col min="6657" max="6658" width="19" style="65" customWidth="1"/>
    <col min="6659" max="6659" width="33.5703125" style="65" customWidth="1"/>
    <col min="6660" max="6660" width="4.140625" style="65" customWidth="1"/>
    <col min="6661" max="6661" width="20.140625" style="65" customWidth="1"/>
    <col min="6662" max="6662" width="17.140625" style="65" customWidth="1"/>
    <col min="6663" max="6663" width="16" style="65" customWidth="1"/>
    <col min="6664" max="6664" width="21.5703125" style="65" customWidth="1"/>
    <col min="6665" max="6666" width="9.140625" style="65"/>
    <col min="6667" max="6667" width="14.85546875" style="65" customWidth="1"/>
    <col min="6668" max="6668" width="20.140625" style="65" customWidth="1"/>
    <col min="6669" max="6911" width="9.140625" style="65"/>
    <col min="6912" max="6912" width="41.85546875" style="65" customWidth="1"/>
    <col min="6913" max="6914" width="19" style="65" customWidth="1"/>
    <col min="6915" max="6915" width="33.5703125" style="65" customWidth="1"/>
    <col min="6916" max="6916" width="4.140625" style="65" customWidth="1"/>
    <col min="6917" max="6917" width="20.140625" style="65" customWidth="1"/>
    <col min="6918" max="6918" width="17.140625" style="65" customWidth="1"/>
    <col min="6919" max="6919" width="16" style="65" customWidth="1"/>
    <col min="6920" max="6920" width="21.5703125" style="65" customWidth="1"/>
    <col min="6921" max="6922" width="9.140625" style="65"/>
    <col min="6923" max="6923" width="14.85546875" style="65" customWidth="1"/>
    <col min="6924" max="6924" width="20.140625" style="65" customWidth="1"/>
    <col min="6925" max="7167" width="9.140625" style="65"/>
    <col min="7168" max="7168" width="41.85546875" style="65" customWidth="1"/>
    <col min="7169" max="7170" width="19" style="65" customWidth="1"/>
    <col min="7171" max="7171" width="33.5703125" style="65" customWidth="1"/>
    <col min="7172" max="7172" width="4.140625" style="65" customWidth="1"/>
    <col min="7173" max="7173" width="20.140625" style="65" customWidth="1"/>
    <col min="7174" max="7174" width="17.140625" style="65" customWidth="1"/>
    <col min="7175" max="7175" width="16" style="65" customWidth="1"/>
    <col min="7176" max="7176" width="21.5703125" style="65" customWidth="1"/>
    <col min="7177" max="7178" width="9.140625" style="65"/>
    <col min="7179" max="7179" width="14.85546875" style="65" customWidth="1"/>
    <col min="7180" max="7180" width="20.140625" style="65" customWidth="1"/>
    <col min="7181" max="7423" width="9.140625" style="65"/>
    <col min="7424" max="7424" width="41.85546875" style="65" customWidth="1"/>
    <col min="7425" max="7426" width="19" style="65" customWidth="1"/>
    <col min="7427" max="7427" width="33.5703125" style="65" customWidth="1"/>
    <col min="7428" max="7428" width="4.140625" style="65" customWidth="1"/>
    <col min="7429" max="7429" width="20.140625" style="65" customWidth="1"/>
    <col min="7430" max="7430" width="17.140625" style="65" customWidth="1"/>
    <col min="7431" max="7431" width="16" style="65" customWidth="1"/>
    <col min="7432" max="7432" width="21.5703125" style="65" customWidth="1"/>
    <col min="7433" max="7434" width="9.140625" style="65"/>
    <col min="7435" max="7435" width="14.85546875" style="65" customWidth="1"/>
    <col min="7436" max="7436" width="20.140625" style="65" customWidth="1"/>
    <col min="7437" max="7679" width="9.140625" style="65"/>
    <col min="7680" max="7680" width="41.85546875" style="65" customWidth="1"/>
    <col min="7681" max="7682" width="19" style="65" customWidth="1"/>
    <col min="7683" max="7683" width="33.5703125" style="65" customWidth="1"/>
    <col min="7684" max="7684" width="4.140625" style="65" customWidth="1"/>
    <col min="7685" max="7685" width="20.140625" style="65" customWidth="1"/>
    <col min="7686" max="7686" width="17.140625" style="65" customWidth="1"/>
    <col min="7687" max="7687" width="16" style="65" customWidth="1"/>
    <col min="7688" max="7688" width="21.5703125" style="65" customWidth="1"/>
    <col min="7689" max="7690" width="9.140625" style="65"/>
    <col min="7691" max="7691" width="14.85546875" style="65" customWidth="1"/>
    <col min="7692" max="7692" width="20.140625" style="65" customWidth="1"/>
    <col min="7693" max="7935" width="9.140625" style="65"/>
    <col min="7936" max="7936" width="41.85546875" style="65" customWidth="1"/>
    <col min="7937" max="7938" width="19" style="65" customWidth="1"/>
    <col min="7939" max="7939" width="33.5703125" style="65" customWidth="1"/>
    <col min="7940" max="7940" width="4.140625" style="65" customWidth="1"/>
    <col min="7941" max="7941" width="20.140625" style="65" customWidth="1"/>
    <col min="7942" max="7942" width="17.140625" style="65" customWidth="1"/>
    <col min="7943" max="7943" width="16" style="65" customWidth="1"/>
    <col min="7944" max="7944" width="21.5703125" style="65" customWidth="1"/>
    <col min="7945" max="7946" width="9.140625" style="65"/>
    <col min="7947" max="7947" width="14.85546875" style="65" customWidth="1"/>
    <col min="7948" max="7948" width="20.140625" style="65" customWidth="1"/>
    <col min="7949" max="8191" width="9.140625" style="65"/>
    <col min="8192" max="8192" width="41.85546875" style="65" customWidth="1"/>
    <col min="8193" max="8194" width="19" style="65" customWidth="1"/>
    <col min="8195" max="8195" width="33.5703125" style="65" customWidth="1"/>
    <col min="8196" max="8196" width="4.140625" style="65" customWidth="1"/>
    <col min="8197" max="8197" width="20.140625" style="65" customWidth="1"/>
    <col min="8198" max="8198" width="17.140625" style="65" customWidth="1"/>
    <col min="8199" max="8199" width="16" style="65" customWidth="1"/>
    <col min="8200" max="8200" width="21.5703125" style="65" customWidth="1"/>
    <col min="8201" max="8202" width="9.140625" style="65"/>
    <col min="8203" max="8203" width="14.85546875" style="65" customWidth="1"/>
    <col min="8204" max="8204" width="20.140625" style="65" customWidth="1"/>
    <col min="8205" max="8447" width="9.140625" style="65"/>
    <col min="8448" max="8448" width="41.85546875" style="65" customWidth="1"/>
    <col min="8449" max="8450" width="19" style="65" customWidth="1"/>
    <col min="8451" max="8451" width="33.5703125" style="65" customWidth="1"/>
    <col min="8452" max="8452" width="4.140625" style="65" customWidth="1"/>
    <col min="8453" max="8453" width="20.140625" style="65" customWidth="1"/>
    <col min="8454" max="8454" width="17.140625" style="65" customWidth="1"/>
    <col min="8455" max="8455" width="16" style="65" customWidth="1"/>
    <col min="8456" max="8456" width="21.5703125" style="65" customWidth="1"/>
    <col min="8457" max="8458" width="9.140625" style="65"/>
    <col min="8459" max="8459" width="14.85546875" style="65" customWidth="1"/>
    <col min="8460" max="8460" width="20.140625" style="65" customWidth="1"/>
    <col min="8461" max="8703" width="9.140625" style="65"/>
    <col min="8704" max="8704" width="41.85546875" style="65" customWidth="1"/>
    <col min="8705" max="8706" width="19" style="65" customWidth="1"/>
    <col min="8707" max="8707" width="33.5703125" style="65" customWidth="1"/>
    <col min="8708" max="8708" width="4.140625" style="65" customWidth="1"/>
    <col min="8709" max="8709" width="20.140625" style="65" customWidth="1"/>
    <col min="8710" max="8710" width="17.140625" style="65" customWidth="1"/>
    <col min="8711" max="8711" width="16" style="65" customWidth="1"/>
    <col min="8712" max="8712" width="21.5703125" style="65" customWidth="1"/>
    <col min="8713" max="8714" width="9.140625" style="65"/>
    <col min="8715" max="8715" width="14.85546875" style="65" customWidth="1"/>
    <col min="8716" max="8716" width="20.140625" style="65" customWidth="1"/>
    <col min="8717" max="8959" width="9.140625" style="65"/>
    <col min="8960" max="8960" width="41.85546875" style="65" customWidth="1"/>
    <col min="8961" max="8962" width="19" style="65" customWidth="1"/>
    <col min="8963" max="8963" width="33.5703125" style="65" customWidth="1"/>
    <col min="8964" max="8964" width="4.140625" style="65" customWidth="1"/>
    <col min="8965" max="8965" width="20.140625" style="65" customWidth="1"/>
    <col min="8966" max="8966" width="17.140625" style="65" customWidth="1"/>
    <col min="8967" max="8967" width="16" style="65" customWidth="1"/>
    <col min="8968" max="8968" width="21.5703125" style="65" customWidth="1"/>
    <col min="8969" max="8970" width="9.140625" style="65"/>
    <col min="8971" max="8971" width="14.85546875" style="65" customWidth="1"/>
    <col min="8972" max="8972" width="20.140625" style="65" customWidth="1"/>
    <col min="8973" max="9215" width="9.140625" style="65"/>
    <col min="9216" max="9216" width="41.85546875" style="65" customWidth="1"/>
    <col min="9217" max="9218" width="19" style="65" customWidth="1"/>
    <col min="9219" max="9219" width="33.5703125" style="65" customWidth="1"/>
    <col min="9220" max="9220" width="4.140625" style="65" customWidth="1"/>
    <col min="9221" max="9221" width="20.140625" style="65" customWidth="1"/>
    <col min="9222" max="9222" width="17.140625" style="65" customWidth="1"/>
    <col min="9223" max="9223" width="16" style="65" customWidth="1"/>
    <col min="9224" max="9224" width="21.5703125" style="65" customWidth="1"/>
    <col min="9225" max="9226" width="9.140625" style="65"/>
    <col min="9227" max="9227" width="14.85546875" style="65" customWidth="1"/>
    <col min="9228" max="9228" width="20.140625" style="65" customWidth="1"/>
    <col min="9229" max="9471" width="9.140625" style="65"/>
    <col min="9472" max="9472" width="41.85546875" style="65" customWidth="1"/>
    <col min="9473" max="9474" width="19" style="65" customWidth="1"/>
    <col min="9475" max="9475" width="33.5703125" style="65" customWidth="1"/>
    <col min="9476" max="9476" width="4.140625" style="65" customWidth="1"/>
    <col min="9477" max="9477" width="20.140625" style="65" customWidth="1"/>
    <col min="9478" max="9478" width="17.140625" style="65" customWidth="1"/>
    <col min="9479" max="9479" width="16" style="65" customWidth="1"/>
    <col min="9480" max="9480" width="21.5703125" style="65" customWidth="1"/>
    <col min="9481" max="9482" width="9.140625" style="65"/>
    <col min="9483" max="9483" width="14.85546875" style="65" customWidth="1"/>
    <col min="9484" max="9484" width="20.140625" style="65" customWidth="1"/>
    <col min="9485" max="9727" width="9.140625" style="65"/>
    <col min="9728" max="9728" width="41.85546875" style="65" customWidth="1"/>
    <col min="9729" max="9730" width="19" style="65" customWidth="1"/>
    <col min="9731" max="9731" width="33.5703125" style="65" customWidth="1"/>
    <col min="9732" max="9732" width="4.140625" style="65" customWidth="1"/>
    <col min="9733" max="9733" width="20.140625" style="65" customWidth="1"/>
    <col min="9734" max="9734" width="17.140625" style="65" customWidth="1"/>
    <col min="9735" max="9735" width="16" style="65" customWidth="1"/>
    <col min="9736" max="9736" width="21.5703125" style="65" customWidth="1"/>
    <col min="9737" max="9738" width="9.140625" style="65"/>
    <col min="9739" max="9739" width="14.85546875" style="65" customWidth="1"/>
    <col min="9740" max="9740" width="20.140625" style="65" customWidth="1"/>
    <col min="9741" max="9983" width="9.140625" style="65"/>
    <col min="9984" max="9984" width="41.85546875" style="65" customWidth="1"/>
    <col min="9985" max="9986" width="19" style="65" customWidth="1"/>
    <col min="9987" max="9987" width="33.5703125" style="65" customWidth="1"/>
    <col min="9988" max="9988" width="4.140625" style="65" customWidth="1"/>
    <col min="9989" max="9989" width="20.140625" style="65" customWidth="1"/>
    <col min="9990" max="9990" width="17.140625" style="65" customWidth="1"/>
    <col min="9991" max="9991" width="16" style="65" customWidth="1"/>
    <col min="9992" max="9992" width="21.5703125" style="65" customWidth="1"/>
    <col min="9993" max="9994" width="9.140625" style="65"/>
    <col min="9995" max="9995" width="14.85546875" style="65" customWidth="1"/>
    <col min="9996" max="9996" width="20.140625" style="65" customWidth="1"/>
    <col min="9997" max="10239" width="9.140625" style="65"/>
    <col min="10240" max="10240" width="41.85546875" style="65" customWidth="1"/>
    <col min="10241" max="10242" width="19" style="65" customWidth="1"/>
    <col min="10243" max="10243" width="33.5703125" style="65" customWidth="1"/>
    <col min="10244" max="10244" width="4.140625" style="65" customWidth="1"/>
    <col min="10245" max="10245" width="20.140625" style="65" customWidth="1"/>
    <col min="10246" max="10246" width="17.140625" style="65" customWidth="1"/>
    <col min="10247" max="10247" width="16" style="65" customWidth="1"/>
    <col min="10248" max="10248" width="21.5703125" style="65" customWidth="1"/>
    <col min="10249" max="10250" width="9.140625" style="65"/>
    <col min="10251" max="10251" width="14.85546875" style="65" customWidth="1"/>
    <col min="10252" max="10252" width="20.140625" style="65" customWidth="1"/>
    <col min="10253" max="10495" width="9.140625" style="65"/>
    <col min="10496" max="10496" width="41.85546875" style="65" customWidth="1"/>
    <col min="10497" max="10498" width="19" style="65" customWidth="1"/>
    <col min="10499" max="10499" width="33.5703125" style="65" customWidth="1"/>
    <col min="10500" max="10500" width="4.140625" style="65" customWidth="1"/>
    <col min="10501" max="10501" width="20.140625" style="65" customWidth="1"/>
    <col min="10502" max="10502" width="17.140625" style="65" customWidth="1"/>
    <col min="10503" max="10503" width="16" style="65" customWidth="1"/>
    <col min="10504" max="10504" width="21.5703125" style="65" customWidth="1"/>
    <col min="10505" max="10506" width="9.140625" style="65"/>
    <col min="10507" max="10507" width="14.85546875" style="65" customWidth="1"/>
    <col min="10508" max="10508" width="20.140625" style="65" customWidth="1"/>
    <col min="10509" max="10751" width="9.140625" style="65"/>
    <col min="10752" max="10752" width="41.85546875" style="65" customWidth="1"/>
    <col min="10753" max="10754" width="19" style="65" customWidth="1"/>
    <col min="10755" max="10755" width="33.5703125" style="65" customWidth="1"/>
    <col min="10756" max="10756" width="4.140625" style="65" customWidth="1"/>
    <col min="10757" max="10757" width="20.140625" style="65" customWidth="1"/>
    <col min="10758" max="10758" width="17.140625" style="65" customWidth="1"/>
    <col min="10759" max="10759" width="16" style="65" customWidth="1"/>
    <col min="10760" max="10760" width="21.5703125" style="65" customWidth="1"/>
    <col min="10761" max="10762" width="9.140625" style="65"/>
    <col min="10763" max="10763" width="14.85546875" style="65" customWidth="1"/>
    <col min="10764" max="10764" width="20.140625" style="65" customWidth="1"/>
    <col min="10765" max="11007" width="9.140625" style="65"/>
    <col min="11008" max="11008" width="41.85546875" style="65" customWidth="1"/>
    <col min="11009" max="11010" width="19" style="65" customWidth="1"/>
    <col min="11011" max="11011" width="33.5703125" style="65" customWidth="1"/>
    <col min="11012" max="11012" width="4.140625" style="65" customWidth="1"/>
    <col min="11013" max="11013" width="20.140625" style="65" customWidth="1"/>
    <col min="11014" max="11014" width="17.140625" style="65" customWidth="1"/>
    <col min="11015" max="11015" width="16" style="65" customWidth="1"/>
    <col min="11016" max="11016" width="21.5703125" style="65" customWidth="1"/>
    <col min="11017" max="11018" width="9.140625" style="65"/>
    <col min="11019" max="11019" width="14.85546875" style="65" customWidth="1"/>
    <col min="11020" max="11020" width="20.140625" style="65" customWidth="1"/>
    <col min="11021" max="11263" width="9.140625" style="65"/>
    <col min="11264" max="11264" width="41.85546875" style="65" customWidth="1"/>
    <col min="11265" max="11266" width="19" style="65" customWidth="1"/>
    <col min="11267" max="11267" width="33.5703125" style="65" customWidth="1"/>
    <col min="11268" max="11268" width="4.140625" style="65" customWidth="1"/>
    <col min="11269" max="11269" width="20.140625" style="65" customWidth="1"/>
    <col min="11270" max="11270" width="17.140625" style="65" customWidth="1"/>
    <col min="11271" max="11271" width="16" style="65" customWidth="1"/>
    <col min="11272" max="11272" width="21.5703125" style="65" customWidth="1"/>
    <col min="11273" max="11274" width="9.140625" style="65"/>
    <col min="11275" max="11275" width="14.85546875" style="65" customWidth="1"/>
    <col min="11276" max="11276" width="20.140625" style="65" customWidth="1"/>
    <col min="11277" max="11519" width="9.140625" style="65"/>
    <col min="11520" max="11520" width="41.85546875" style="65" customWidth="1"/>
    <col min="11521" max="11522" width="19" style="65" customWidth="1"/>
    <col min="11523" max="11523" width="33.5703125" style="65" customWidth="1"/>
    <col min="11524" max="11524" width="4.140625" style="65" customWidth="1"/>
    <col min="11525" max="11525" width="20.140625" style="65" customWidth="1"/>
    <col min="11526" max="11526" width="17.140625" style="65" customWidth="1"/>
    <col min="11527" max="11527" width="16" style="65" customWidth="1"/>
    <col min="11528" max="11528" width="21.5703125" style="65" customWidth="1"/>
    <col min="11529" max="11530" width="9.140625" style="65"/>
    <col min="11531" max="11531" width="14.85546875" style="65" customWidth="1"/>
    <col min="11532" max="11532" width="20.140625" style="65" customWidth="1"/>
    <col min="11533" max="11775" width="9.140625" style="65"/>
    <col min="11776" max="11776" width="41.85546875" style="65" customWidth="1"/>
    <col min="11777" max="11778" width="19" style="65" customWidth="1"/>
    <col min="11779" max="11779" width="33.5703125" style="65" customWidth="1"/>
    <col min="11780" max="11780" width="4.140625" style="65" customWidth="1"/>
    <col min="11781" max="11781" width="20.140625" style="65" customWidth="1"/>
    <col min="11782" max="11782" width="17.140625" style="65" customWidth="1"/>
    <col min="11783" max="11783" width="16" style="65" customWidth="1"/>
    <col min="11784" max="11784" width="21.5703125" style="65" customWidth="1"/>
    <col min="11785" max="11786" width="9.140625" style="65"/>
    <col min="11787" max="11787" width="14.85546875" style="65" customWidth="1"/>
    <col min="11788" max="11788" width="20.140625" style="65" customWidth="1"/>
    <col min="11789" max="12031" width="9.140625" style="65"/>
    <col min="12032" max="12032" width="41.85546875" style="65" customWidth="1"/>
    <col min="12033" max="12034" width="19" style="65" customWidth="1"/>
    <col min="12035" max="12035" width="33.5703125" style="65" customWidth="1"/>
    <col min="12036" max="12036" width="4.140625" style="65" customWidth="1"/>
    <col min="12037" max="12037" width="20.140625" style="65" customWidth="1"/>
    <col min="12038" max="12038" width="17.140625" style="65" customWidth="1"/>
    <col min="12039" max="12039" width="16" style="65" customWidth="1"/>
    <col min="12040" max="12040" width="21.5703125" style="65" customWidth="1"/>
    <col min="12041" max="12042" width="9.140625" style="65"/>
    <col min="12043" max="12043" width="14.85546875" style="65" customWidth="1"/>
    <col min="12044" max="12044" width="20.140625" style="65" customWidth="1"/>
    <col min="12045" max="12287" width="9.140625" style="65"/>
    <col min="12288" max="12288" width="41.85546875" style="65" customWidth="1"/>
    <col min="12289" max="12290" width="19" style="65" customWidth="1"/>
    <col min="12291" max="12291" width="33.5703125" style="65" customWidth="1"/>
    <col min="12292" max="12292" width="4.140625" style="65" customWidth="1"/>
    <col min="12293" max="12293" width="20.140625" style="65" customWidth="1"/>
    <col min="12294" max="12294" width="17.140625" style="65" customWidth="1"/>
    <col min="12295" max="12295" width="16" style="65" customWidth="1"/>
    <col min="12296" max="12296" width="21.5703125" style="65" customWidth="1"/>
    <col min="12297" max="12298" width="9.140625" style="65"/>
    <col min="12299" max="12299" width="14.85546875" style="65" customWidth="1"/>
    <col min="12300" max="12300" width="20.140625" style="65" customWidth="1"/>
    <col min="12301" max="12543" width="9.140625" style="65"/>
    <col min="12544" max="12544" width="41.85546875" style="65" customWidth="1"/>
    <col min="12545" max="12546" width="19" style="65" customWidth="1"/>
    <col min="12547" max="12547" width="33.5703125" style="65" customWidth="1"/>
    <col min="12548" max="12548" width="4.140625" style="65" customWidth="1"/>
    <col min="12549" max="12549" width="20.140625" style="65" customWidth="1"/>
    <col min="12550" max="12550" width="17.140625" style="65" customWidth="1"/>
    <col min="12551" max="12551" width="16" style="65" customWidth="1"/>
    <col min="12552" max="12552" width="21.5703125" style="65" customWidth="1"/>
    <col min="12553" max="12554" width="9.140625" style="65"/>
    <col min="12555" max="12555" width="14.85546875" style="65" customWidth="1"/>
    <col min="12556" max="12556" width="20.140625" style="65" customWidth="1"/>
    <col min="12557" max="12799" width="9.140625" style="65"/>
    <col min="12800" max="12800" width="41.85546875" style="65" customWidth="1"/>
    <col min="12801" max="12802" width="19" style="65" customWidth="1"/>
    <col min="12803" max="12803" width="33.5703125" style="65" customWidth="1"/>
    <col min="12804" max="12804" width="4.140625" style="65" customWidth="1"/>
    <col min="12805" max="12805" width="20.140625" style="65" customWidth="1"/>
    <col min="12806" max="12806" width="17.140625" style="65" customWidth="1"/>
    <col min="12807" max="12807" width="16" style="65" customWidth="1"/>
    <col min="12808" max="12808" width="21.5703125" style="65" customWidth="1"/>
    <col min="12809" max="12810" width="9.140625" style="65"/>
    <col min="12811" max="12811" width="14.85546875" style="65" customWidth="1"/>
    <col min="12812" max="12812" width="20.140625" style="65" customWidth="1"/>
    <col min="12813" max="13055" width="9.140625" style="65"/>
    <col min="13056" max="13056" width="41.85546875" style="65" customWidth="1"/>
    <col min="13057" max="13058" width="19" style="65" customWidth="1"/>
    <col min="13059" max="13059" width="33.5703125" style="65" customWidth="1"/>
    <col min="13060" max="13060" width="4.140625" style="65" customWidth="1"/>
    <col min="13061" max="13061" width="20.140625" style="65" customWidth="1"/>
    <col min="13062" max="13062" width="17.140625" style="65" customWidth="1"/>
    <col min="13063" max="13063" width="16" style="65" customWidth="1"/>
    <col min="13064" max="13064" width="21.5703125" style="65" customWidth="1"/>
    <col min="13065" max="13066" width="9.140625" style="65"/>
    <col min="13067" max="13067" width="14.85546875" style="65" customWidth="1"/>
    <col min="13068" max="13068" width="20.140625" style="65" customWidth="1"/>
    <col min="13069" max="13311" width="9.140625" style="65"/>
    <col min="13312" max="13312" width="41.85546875" style="65" customWidth="1"/>
    <col min="13313" max="13314" width="19" style="65" customWidth="1"/>
    <col min="13315" max="13315" width="33.5703125" style="65" customWidth="1"/>
    <col min="13316" max="13316" width="4.140625" style="65" customWidth="1"/>
    <col min="13317" max="13317" width="20.140625" style="65" customWidth="1"/>
    <col min="13318" max="13318" width="17.140625" style="65" customWidth="1"/>
    <col min="13319" max="13319" width="16" style="65" customWidth="1"/>
    <col min="13320" max="13320" width="21.5703125" style="65" customWidth="1"/>
    <col min="13321" max="13322" width="9.140625" style="65"/>
    <col min="13323" max="13323" width="14.85546875" style="65" customWidth="1"/>
    <col min="13324" max="13324" width="20.140625" style="65" customWidth="1"/>
    <col min="13325" max="13567" width="9.140625" style="65"/>
    <col min="13568" max="13568" width="41.85546875" style="65" customWidth="1"/>
    <col min="13569" max="13570" width="19" style="65" customWidth="1"/>
    <col min="13571" max="13571" width="33.5703125" style="65" customWidth="1"/>
    <col min="13572" max="13572" width="4.140625" style="65" customWidth="1"/>
    <col min="13573" max="13573" width="20.140625" style="65" customWidth="1"/>
    <col min="13574" max="13574" width="17.140625" style="65" customWidth="1"/>
    <col min="13575" max="13575" width="16" style="65" customWidth="1"/>
    <col min="13576" max="13576" width="21.5703125" style="65" customWidth="1"/>
    <col min="13577" max="13578" width="9.140625" style="65"/>
    <col min="13579" max="13579" width="14.85546875" style="65" customWidth="1"/>
    <col min="13580" max="13580" width="20.140625" style="65" customWidth="1"/>
    <col min="13581" max="13823" width="9.140625" style="65"/>
    <col min="13824" max="13824" width="41.85546875" style="65" customWidth="1"/>
    <col min="13825" max="13826" width="19" style="65" customWidth="1"/>
    <col min="13827" max="13827" width="33.5703125" style="65" customWidth="1"/>
    <col min="13828" max="13828" width="4.140625" style="65" customWidth="1"/>
    <col min="13829" max="13829" width="20.140625" style="65" customWidth="1"/>
    <col min="13830" max="13830" width="17.140625" style="65" customWidth="1"/>
    <col min="13831" max="13831" width="16" style="65" customWidth="1"/>
    <col min="13832" max="13832" width="21.5703125" style="65" customWidth="1"/>
    <col min="13833" max="13834" width="9.140625" style="65"/>
    <col min="13835" max="13835" width="14.85546875" style="65" customWidth="1"/>
    <col min="13836" max="13836" width="20.140625" style="65" customWidth="1"/>
    <col min="13837" max="14079" width="9.140625" style="65"/>
    <col min="14080" max="14080" width="41.85546875" style="65" customWidth="1"/>
    <col min="14081" max="14082" width="19" style="65" customWidth="1"/>
    <col min="14083" max="14083" width="33.5703125" style="65" customWidth="1"/>
    <col min="14084" max="14084" width="4.140625" style="65" customWidth="1"/>
    <col min="14085" max="14085" width="20.140625" style="65" customWidth="1"/>
    <col min="14086" max="14086" width="17.140625" style="65" customWidth="1"/>
    <col min="14087" max="14087" width="16" style="65" customWidth="1"/>
    <col min="14088" max="14088" width="21.5703125" style="65" customWidth="1"/>
    <col min="14089" max="14090" width="9.140625" style="65"/>
    <col min="14091" max="14091" width="14.85546875" style="65" customWidth="1"/>
    <col min="14092" max="14092" width="20.140625" style="65" customWidth="1"/>
    <col min="14093" max="14335" width="9.140625" style="65"/>
    <col min="14336" max="14336" width="41.85546875" style="65" customWidth="1"/>
    <col min="14337" max="14338" width="19" style="65" customWidth="1"/>
    <col min="14339" max="14339" width="33.5703125" style="65" customWidth="1"/>
    <col min="14340" max="14340" width="4.140625" style="65" customWidth="1"/>
    <col min="14341" max="14341" width="20.140625" style="65" customWidth="1"/>
    <col min="14342" max="14342" width="17.140625" style="65" customWidth="1"/>
    <col min="14343" max="14343" width="16" style="65" customWidth="1"/>
    <col min="14344" max="14344" width="21.5703125" style="65" customWidth="1"/>
    <col min="14345" max="14346" width="9.140625" style="65"/>
    <col min="14347" max="14347" width="14.85546875" style="65" customWidth="1"/>
    <col min="14348" max="14348" width="20.140625" style="65" customWidth="1"/>
    <col min="14349" max="14591" width="9.140625" style="65"/>
    <col min="14592" max="14592" width="41.85546875" style="65" customWidth="1"/>
    <col min="14593" max="14594" width="19" style="65" customWidth="1"/>
    <col min="14595" max="14595" width="33.5703125" style="65" customWidth="1"/>
    <col min="14596" max="14596" width="4.140625" style="65" customWidth="1"/>
    <col min="14597" max="14597" width="20.140625" style="65" customWidth="1"/>
    <col min="14598" max="14598" width="17.140625" style="65" customWidth="1"/>
    <col min="14599" max="14599" width="16" style="65" customWidth="1"/>
    <col min="14600" max="14600" width="21.5703125" style="65" customWidth="1"/>
    <col min="14601" max="14602" width="9.140625" style="65"/>
    <col min="14603" max="14603" width="14.85546875" style="65" customWidth="1"/>
    <col min="14604" max="14604" width="20.140625" style="65" customWidth="1"/>
    <col min="14605" max="14847" width="9.140625" style="65"/>
    <col min="14848" max="14848" width="41.85546875" style="65" customWidth="1"/>
    <col min="14849" max="14850" width="19" style="65" customWidth="1"/>
    <col min="14851" max="14851" width="33.5703125" style="65" customWidth="1"/>
    <col min="14852" max="14852" width="4.140625" style="65" customWidth="1"/>
    <col min="14853" max="14853" width="20.140625" style="65" customWidth="1"/>
    <col min="14854" max="14854" width="17.140625" style="65" customWidth="1"/>
    <col min="14855" max="14855" width="16" style="65" customWidth="1"/>
    <col min="14856" max="14856" width="21.5703125" style="65" customWidth="1"/>
    <col min="14857" max="14858" width="9.140625" style="65"/>
    <col min="14859" max="14859" width="14.85546875" style="65" customWidth="1"/>
    <col min="14860" max="14860" width="20.140625" style="65" customWidth="1"/>
    <col min="14861" max="15103" width="9.140625" style="65"/>
    <col min="15104" max="15104" width="41.85546875" style="65" customWidth="1"/>
    <col min="15105" max="15106" width="19" style="65" customWidth="1"/>
    <col min="15107" max="15107" width="33.5703125" style="65" customWidth="1"/>
    <col min="15108" max="15108" width="4.140625" style="65" customWidth="1"/>
    <col min="15109" max="15109" width="20.140625" style="65" customWidth="1"/>
    <col min="15110" max="15110" width="17.140625" style="65" customWidth="1"/>
    <col min="15111" max="15111" width="16" style="65" customWidth="1"/>
    <col min="15112" max="15112" width="21.5703125" style="65" customWidth="1"/>
    <col min="15113" max="15114" width="9.140625" style="65"/>
    <col min="15115" max="15115" width="14.85546875" style="65" customWidth="1"/>
    <col min="15116" max="15116" width="20.140625" style="65" customWidth="1"/>
    <col min="15117" max="15359" width="9.140625" style="65"/>
    <col min="15360" max="15360" width="41.85546875" style="65" customWidth="1"/>
    <col min="15361" max="15362" width="19" style="65" customWidth="1"/>
    <col min="15363" max="15363" width="33.5703125" style="65" customWidth="1"/>
    <col min="15364" max="15364" width="4.140625" style="65" customWidth="1"/>
    <col min="15365" max="15365" width="20.140625" style="65" customWidth="1"/>
    <col min="15366" max="15366" width="17.140625" style="65" customWidth="1"/>
    <col min="15367" max="15367" width="16" style="65" customWidth="1"/>
    <col min="15368" max="15368" width="21.5703125" style="65" customWidth="1"/>
    <col min="15369" max="15370" width="9.140625" style="65"/>
    <col min="15371" max="15371" width="14.85546875" style="65" customWidth="1"/>
    <col min="15372" max="15372" width="20.140625" style="65" customWidth="1"/>
    <col min="15373" max="15615" width="9.140625" style="65"/>
    <col min="15616" max="15616" width="41.85546875" style="65" customWidth="1"/>
    <col min="15617" max="15618" width="19" style="65" customWidth="1"/>
    <col min="15619" max="15619" width="33.5703125" style="65" customWidth="1"/>
    <col min="15620" max="15620" width="4.140625" style="65" customWidth="1"/>
    <col min="15621" max="15621" width="20.140625" style="65" customWidth="1"/>
    <col min="15622" max="15622" width="17.140625" style="65" customWidth="1"/>
    <col min="15623" max="15623" width="16" style="65" customWidth="1"/>
    <col min="15624" max="15624" width="21.5703125" style="65" customWidth="1"/>
    <col min="15625" max="15626" width="9.140625" style="65"/>
    <col min="15627" max="15627" width="14.85546875" style="65" customWidth="1"/>
    <col min="15628" max="15628" width="20.140625" style="65" customWidth="1"/>
    <col min="15629" max="15871" width="9.140625" style="65"/>
    <col min="15872" max="15872" width="41.85546875" style="65" customWidth="1"/>
    <col min="15873" max="15874" width="19" style="65" customWidth="1"/>
    <col min="15875" max="15875" width="33.5703125" style="65" customWidth="1"/>
    <col min="15876" max="15876" width="4.140625" style="65" customWidth="1"/>
    <col min="15877" max="15877" width="20.140625" style="65" customWidth="1"/>
    <col min="15878" max="15878" width="17.140625" style="65" customWidth="1"/>
    <col min="15879" max="15879" width="16" style="65" customWidth="1"/>
    <col min="15880" max="15880" width="21.5703125" style="65" customWidth="1"/>
    <col min="15881" max="15882" width="9.140625" style="65"/>
    <col min="15883" max="15883" width="14.85546875" style="65" customWidth="1"/>
    <col min="15884" max="15884" width="20.140625" style="65" customWidth="1"/>
    <col min="15885" max="16127" width="9.140625" style="65"/>
    <col min="16128" max="16128" width="41.85546875" style="65" customWidth="1"/>
    <col min="16129" max="16130" width="19" style="65" customWidth="1"/>
    <col min="16131" max="16131" width="33.5703125" style="65" customWidth="1"/>
    <col min="16132" max="16132" width="4.140625" style="65" customWidth="1"/>
    <col min="16133" max="16133" width="20.140625" style="65" customWidth="1"/>
    <col min="16134" max="16134" width="17.140625" style="65" customWidth="1"/>
    <col min="16135" max="16135" width="16" style="65" customWidth="1"/>
    <col min="16136" max="16136" width="21.5703125" style="65" customWidth="1"/>
    <col min="16137" max="16138" width="9.140625" style="65"/>
    <col min="16139" max="16139" width="14.85546875" style="65" customWidth="1"/>
    <col min="16140" max="16140" width="20.140625" style="65" customWidth="1"/>
    <col min="16141" max="16373" width="9.140625" style="65"/>
    <col min="16374" max="16384" width="10" style="65" customWidth="1"/>
  </cols>
  <sheetData>
    <row r="1" spans="1:5" ht="22.9" customHeight="1" x14ac:dyDescent="0.3">
      <c r="A1" s="50" t="s">
        <v>1</v>
      </c>
      <c r="B1" s="3"/>
      <c r="C1" s="3"/>
    </row>
    <row r="2" spans="1:5" ht="16.5" customHeight="1" x14ac:dyDescent="0.25">
      <c r="A2" s="4"/>
      <c r="B2" s="3"/>
      <c r="C2" s="3"/>
    </row>
    <row r="3" spans="1:5" ht="22.9" customHeight="1" x14ac:dyDescent="0.25">
      <c r="A3" s="114" t="s">
        <v>111</v>
      </c>
      <c r="B3" s="114"/>
      <c r="C3" s="91"/>
    </row>
    <row r="4" spans="1:5" ht="63" customHeight="1" x14ac:dyDescent="0.25">
      <c r="A4" s="114"/>
      <c r="B4" s="114"/>
      <c r="C4" s="91"/>
    </row>
    <row r="5" spans="1:5" ht="36" customHeight="1" x14ac:dyDescent="0.25">
      <c r="A5" s="115" t="s">
        <v>112</v>
      </c>
      <c r="B5" s="115"/>
      <c r="C5" s="3"/>
    </row>
    <row r="6" spans="1:5" x14ac:dyDescent="0.25">
      <c r="A6" s="92" t="s">
        <v>4</v>
      </c>
      <c r="B6" s="64"/>
      <c r="C6" s="2"/>
    </row>
    <row r="7" spans="1:5" x14ac:dyDescent="0.25">
      <c r="A7" s="1"/>
      <c r="B7" s="5"/>
      <c r="C7" s="5"/>
      <c r="D7" s="66"/>
    </row>
    <row r="8" spans="1:5" x14ac:dyDescent="0.25">
      <c r="A8" s="93" t="s">
        <v>10</v>
      </c>
      <c r="B8" s="94"/>
      <c r="C8" s="6"/>
      <c r="E8" s="67"/>
    </row>
    <row r="9" spans="1:5" ht="35.25" customHeight="1" x14ac:dyDescent="0.25">
      <c r="A9" s="113" t="s">
        <v>113</v>
      </c>
      <c r="B9" s="113"/>
      <c r="C9" s="95"/>
      <c r="D9" s="68"/>
      <c r="E9" s="68"/>
    </row>
    <row r="10" spans="1:5" x14ac:dyDescent="0.25">
      <c r="A10" s="1"/>
      <c r="B10" s="9"/>
      <c r="C10" s="9"/>
      <c r="D10" s="68"/>
      <c r="E10" s="68"/>
    </row>
    <row r="11" spans="1:5" x14ac:dyDescent="0.25">
      <c r="A11" s="1" t="s">
        <v>106</v>
      </c>
      <c r="B11" s="9"/>
      <c r="C11" s="9"/>
      <c r="D11" s="68"/>
      <c r="E11" s="68"/>
    </row>
    <row r="12" spans="1:5" x14ac:dyDescent="0.25">
      <c r="A12" s="16" t="s">
        <v>0</v>
      </c>
      <c r="B12" s="10" t="s">
        <v>105</v>
      </c>
      <c r="C12" s="10"/>
      <c r="D12" s="68"/>
      <c r="E12" s="68"/>
    </row>
    <row r="13" spans="1:5" s="39" customFormat="1" x14ac:dyDescent="0.25">
      <c r="A13" s="1" t="s">
        <v>16</v>
      </c>
      <c r="B13" s="8"/>
      <c r="C13" s="8"/>
      <c r="D13" s="70"/>
      <c r="E13" s="70"/>
    </row>
    <row r="14" spans="1:5" x14ac:dyDescent="0.25">
      <c r="A14" s="51" t="s">
        <v>17</v>
      </c>
      <c r="B14" s="51"/>
      <c r="C14" s="51"/>
      <c r="D14" s="68"/>
      <c r="E14" s="68"/>
    </row>
    <row r="15" spans="1:5" x14ac:dyDescent="0.25">
      <c r="A15" s="29" t="s">
        <v>18</v>
      </c>
      <c r="B15" s="2"/>
      <c r="C15" s="2"/>
      <c r="D15" s="68"/>
      <c r="E15" s="71" t="s">
        <v>9</v>
      </c>
    </row>
    <row r="16" spans="1:5" x14ac:dyDescent="0.25">
      <c r="A16" s="29" t="s">
        <v>19</v>
      </c>
      <c r="B16" s="2"/>
      <c r="C16" s="2"/>
      <c r="D16" s="68"/>
      <c r="E16" s="68"/>
    </row>
    <row r="17" spans="1:5" x14ac:dyDescent="0.25">
      <c r="A17" s="1" t="s">
        <v>16</v>
      </c>
      <c r="B17" s="9"/>
      <c r="C17" s="9"/>
      <c r="D17" s="68"/>
      <c r="E17" s="68"/>
    </row>
    <row r="18" spans="1:5" x14ac:dyDescent="0.25">
      <c r="A18" s="1"/>
      <c r="B18" s="9"/>
      <c r="C18" s="9"/>
      <c r="D18" s="68"/>
      <c r="E18" s="68"/>
    </row>
    <row r="19" spans="1:5" x14ac:dyDescent="0.25">
      <c r="A19" s="1"/>
      <c r="B19" s="9"/>
      <c r="C19" s="9"/>
      <c r="D19" s="68"/>
      <c r="E19" s="68"/>
    </row>
    <row r="20" spans="1:5" s="73" customFormat="1" x14ac:dyDescent="0.25">
      <c r="A20" s="93" t="s">
        <v>21</v>
      </c>
      <c r="B20" s="96"/>
      <c r="C20" s="23"/>
      <c r="D20" s="72"/>
      <c r="E20" s="68"/>
    </row>
    <row r="21" spans="1:5" s="76" customFormat="1" ht="21.75" customHeight="1" x14ac:dyDescent="0.25">
      <c r="A21" s="113" t="s">
        <v>114</v>
      </c>
      <c r="B21" s="113"/>
      <c r="C21" s="97"/>
      <c r="D21" s="74"/>
      <c r="E21" s="75"/>
    </row>
    <row r="22" spans="1:5" s="73" customFormat="1" x14ac:dyDescent="0.25">
      <c r="A22" s="22"/>
      <c r="B22" s="21"/>
      <c r="C22" s="21"/>
      <c r="E22" s="71"/>
    </row>
    <row r="23" spans="1:5" s="73" customFormat="1" x14ac:dyDescent="0.25">
      <c r="A23" s="1" t="s">
        <v>106</v>
      </c>
      <c r="B23" s="21"/>
      <c r="C23" s="21"/>
      <c r="E23" s="71"/>
    </row>
    <row r="24" spans="1:5" s="73" customFormat="1" x14ac:dyDescent="0.25">
      <c r="A24" s="25" t="s">
        <v>22</v>
      </c>
      <c r="B24" s="21"/>
      <c r="C24" s="21"/>
      <c r="E24" s="71"/>
    </row>
    <row r="25" spans="1:5" s="73" customFormat="1" x14ac:dyDescent="0.25">
      <c r="A25" s="25" t="s">
        <v>23</v>
      </c>
      <c r="B25" s="21"/>
      <c r="C25" s="21"/>
      <c r="E25" s="71"/>
    </row>
    <row r="26" spans="1:5" s="73" customFormat="1" x14ac:dyDescent="0.25">
      <c r="A26" s="25" t="s">
        <v>24</v>
      </c>
      <c r="B26" s="21"/>
      <c r="C26" s="21"/>
      <c r="E26" s="71"/>
    </row>
    <row r="27" spans="1:5" s="73" customFormat="1" x14ac:dyDescent="0.25">
      <c r="A27" s="27" t="s">
        <v>25</v>
      </c>
      <c r="B27" s="21"/>
      <c r="C27" s="21"/>
      <c r="E27" s="71"/>
    </row>
    <row r="28" spans="1:5" s="73" customFormat="1" x14ac:dyDescent="0.25">
      <c r="A28" s="28" t="s">
        <v>26</v>
      </c>
      <c r="B28" s="21"/>
      <c r="C28" s="21"/>
      <c r="E28" s="71"/>
    </row>
    <row r="29" spans="1:5" s="73" customFormat="1" x14ac:dyDescent="0.25">
      <c r="A29" s="28"/>
      <c r="B29" s="21"/>
      <c r="C29" s="21"/>
      <c r="E29" s="71"/>
    </row>
    <row r="30" spans="1:5" s="73" customFormat="1" x14ac:dyDescent="0.25">
      <c r="A30" s="28"/>
      <c r="B30" s="21"/>
      <c r="C30" s="21"/>
      <c r="E30" s="71"/>
    </row>
    <row r="31" spans="1:5" s="73" customFormat="1" x14ac:dyDescent="0.25">
      <c r="A31" s="93" t="s">
        <v>27</v>
      </c>
      <c r="B31" s="98"/>
      <c r="C31" s="21"/>
      <c r="E31" s="71"/>
    </row>
    <row r="32" spans="1:5" s="73" customFormat="1" ht="37.5" customHeight="1" x14ac:dyDescent="0.25">
      <c r="A32" s="113" t="s">
        <v>131</v>
      </c>
      <c r="B32" s="113"/>
      <c r="C32" s="97"/>
      <c r="E32" s="71"/>
    </row>
    <row r="33" spans="1:5" s="73" customFormat="1" x14ac:dyDescent="0.25">
      <c r="A33" s="99"/>
      <c r="B33" s="100"/>
      <c r="C33" s="100"/>
      <c r="E33" s="71"/>
    </row>
    <row r="34" spans="1:5" s="73" customFormat="1" x14ac:dyDescent="0.25">
      <c r="A34" s="1" t="s">
        <v>106</v>
      </c>
      <c r="B34" s="21"/>
      <c r="C34" s="21"/>
      <c r="E34" s="71"/>
    </row>
    <row r="35" spans="1:5" s="73" customFormat="1" x14ac:dyDescent="0.25">
      <c r="A35" s="25" t="s">
        <v>28</v>
      </c>
      <c r="B35" s="21"/>
      <c r="C35" s="21"/>
      <c r="E35" s="71"/>
    </row>
    <row r="36" spans="1:5" s="73" customFormat="1" x14ac:dyDescent="0.25">
      <c r="A36" s="27" t="s">
        <v>29</v>
      </c>
      <c r="B36" s="21" t="s">
        <v>105</v>
      </c>
      <c r="C36" s="21"/>
      <c r="E36" s="71"/>
    </row>
    <row r="37" spans="1:5" s="73" customFormat="1" x14ac:dyDescent="0.25">
      <c r="A37" s="25" t="s">
        <v>22</v>
      </c>
      <c r="B37" s="21"/>
      <c r="C37" s="21"/>
      <c r="E37" s="71"/>
    </row>
    <row r="38" spans="1:5" s="73" customFormat="1" x14ac:dyDescent="0.25">
      <c r="A38" s="25" t="s">
        <v>23</v>
      </c>
      <c r="B38" s="21"/>
      <c r="C38" s="21"/>
      <c r="E38" s="71"/>
    </row>
    <row r="39" spans="1:5" s="73" customFormat="1" x14ac:dyDescent="0.25">
      <c r="A39" s="101" t="s">
        <v>27</v>
      </c>
      <c r="B39" s="21"/>
      <c r="C39" s="21"/>
      <c r="E39" s="71"/>
    </row>
    <row r="40" spans="1:5" s="73" customFormat="1" x14ac:dyDescent="0.25">
      <c r="A40" s="101"/>
      <c r="B40" s="21"/>
      <c r="C40" s="21"/>
      <c r="E40" s="71"/>
    </row>
    <row r="41" spans="1:5" s="73" customFormat="1" x14ac:dyDescent="0.25">
      <c r="A41" s="22"/>
      <c r="B41" s="21"/>
      <c r="C41" s="21"/>
      <c r="E41" s="71"/>
    </row>
    <row r="42" spans="1:5" s="73" customFormat="1" x14ac:dyDescent="0.25">
      <c r="A42" s="93" t="s">
        <v>30</v>
      </c>
      <c r="B42" s="98"/>
      <c r="C42" s="21"/>
      <c r="E42" s="71"/>
    </row>
    <row r="43" spans="1:5" s="73" customFormat="1" ht="37.5" customHeight="1" x14ac:dyDescent="0.25">
      <c r="A43" s="113" t="s">
        <v>127</v>
      </c>
      <c r="B43" s="113"/>
      <c r="C43" s="97"/>
      <c r="E43" s="71"/>
    </row>
    <row r="44" spans="1:5" s="73" customFormat="1" x14ac:dyDescent="0.25">
      <c r="A44" s="22"/>
      <c r="B44" s="21"/>
      <c r="C44" s="21"/>
      <c r="E44" s="71"/>
    </row>
    <row r="45" spans="1:5" s="73" customFormat="1" x14ac:dyDescent="0.25">
      <c r="A45" s="1" t="s">
        <v>106</v>
      </c>
      <c r="B45" s="21"/>
      <c r="C45" s="21"/>
      <c r="E45" s="71"/>
    </row>
    <row r="46" spans="1:5" s="73" customFormat="1" x14ac:dyDescent="0.25">
      <c r="A46" s="102" t="s">
        <v>31</v>
      </c>
      <c r="B46" s="21"/>
      <c r="C46" s="21"/>
      <c r="E46" s="71"/>
    </row>
    <row r="47" spans="1:5" s="73" customFormat="1" x14ac:dyDescent="0.25">
      <c r="A47" s="102" t="s">
        <v>32</v>
      </c>
      <c r="B47" s="21"/>
      <c r="C47" s="21"/>
      <c r="E47" s="71"/>
    </row>
    <row r="48" spans="1:5" s="73" customFormat="1" x14ac:dyDescent="0.25">
      <c r="A48" s="102" t="s">
        <v>33</v>
      </c>
      <c r="B48" s="21"/>
      <c r="C48" s="21"/>
      <c r="E48" s="71"/>
    </row>
    <row r="49" spans="1:8" s="73" customFormat="1" x14ac:dyDescent="0.25">
      <c r="A49" s="102" t="s">
        <v>34</v>
      </c>
      <c r="B49" s="21"/>
      <c r="C49" s="21"/>
      <c r="E49" s="71"/>
    </row>
    <row r="50" spans="1:8" s="73" customFormat="1" x14ac:dyDescent="0.25">
      <c r="A50" s="102" t="s">
        <v>35</v>
      </c>
      <c r="B50" s="21"/>
      <c r="C50" s="21"/>
      <c r="E50" s="71"/>
    </row>
    <row r="51" spans="1:8" s="73" customFormat="1" x14ac:dyDescent="0.25">
      <c r="A51" s="103" t="s">
        <v>36</v>
      </c>
      <c r="B51" s="21"/>
      <c r="C51" s="21"/>
      <c r="E51" s="71"/>
    </row>
    <row r="52" spans="1:8" s="73" customFormat="1" x14ac:dyDescent="0.25">
      <c r="A52" s="104" t="s">
        <v>37</v>
      </c>
      <c r="B52" s="21"/>
      <c r="C52" s="21"/>
      <c r="E52" s="71"/>
    </row>
    <row r="53" spans="1:8" s="73" customFormat="1" x14ac:dyDescent="0.25">
      <c r="A53" s="28" t="s">
        <v>30</v>
      </c>
      <c r="B53" s="21"/>
      <c r="C53" s="21"/>
      <c r="E53" s="71"/>
    </row>
    <row r="54" spans="1:8" s="73" customFormat="1" x14ac:dyDescent="0.25">
      <c r="A54" s="22"/>
      <c r="B54" s="21"/>
      <c r="C54" s="21"/>
      <c r="E54" s="71"/>
    </row>
    <row r="55" spans="1:8" s="73" customFormat="1" x14ac:dyDescent="0.25">
      <c r="A55" s="22"/>
      <c r="B55" s="21"/>
      <c r="C55" s="21"/>
      <c r="E55" s="71"/>
    </row>
    <row r="56" spans="1:8" s="73" customFormat="1" ht="18.75" x14ac:dyDescent="0.3">
      <c r="A56" s="105" t="s">
        <v>38</v>
      </c>
      <c r="B56" s="98"/>
      <c r="C56" s="21"/>
      <c r="E56" s="69"/>
    </row>
    <row r="57" spans="1:8" s="73" customFormat="1" ht="18.75" x14ac:dyDescent="0.3">
      <c r="A57" s="113" t="s">
        <v>115</v>
      </c>
      <c r="B57" s="113"/>
      <c r="C57" s="97"/>
      <c r="E57" s="69"/>
    </row>
    <row r="58" spans="1:8" s="73" customFormat="1" ht="18.75" x14ac:dyDescent="0.3">
      <c r="A58" s="22"/>
      <c r="B58" s="21"/>
      <c r="C58" s="21"/>
      <c r="E58" s="69"/>
    </row>
    <row r="59" spans="1:8" s="73" customFormat="1" ht="18.75" x14ac:dyDescent="0.3">
      <c r="A59" s="1" t="s">
        <v>106</v>
      </c>
      <c r="B59" s="21"/>
      <c r="C59" s="21"/>
      <c r="E59" s="69"/>
    </row>
    <row r="60" spans="1:8" s="73" customFormat="1" ht="18.75" x14ac:dyDescent="0.3">
      <c r="A60" s="106" t="s">
        <v>39</v>
      </c>
      <c r="B60" s="21" t="s">
        <v>105</v>
      </c>
      <c r="C60" s="21"/>
      <c r="E60" s="69"/>
    </row>
    <row r="61" spans="1:8" s="73" customFormat="1" ht="18.75" x14ac:dyDescent="0.3">
      <c r="A61" s="21" t="s">
        <v>40</v>
      </c>
      <c r="B61" s="21"/>
      <c r="C61" s="21"/>
      <c r="E61" s="69"/>
    </row>
    <row r="62" spans="1:8" s="73" customFormat="1" ht="18.75" x14ac:dyDescent="0.3">
      <c r="A62" s="22" t="s">
        <v>41</v>
      </c>
      <c r="B62" s="21"/>
      <c r="C62" s="21"/>
      <c r="E62" s="69"/>
    </row>
    <row r="63" spans="1:8" s="73" customFormat="1" ht="18.75" x14ac:dyDescent="0.3">
      <c r="A63" s="22"/>
      <c r="B63" s="21"/>
      <c r="C63" s="21"/>
      <c r="E63" s="69"/>
    </row>
    <row r="64" spans="1:8" x14ac:dyDescent="0.25">
      <c r="A64" s="40"/>
      <c r="B64" s="1"/>
      <c r="C64" s="1"/>
      <c r="G64" s="70"/>
      <c r="H64" s="70"/>
    </row>
    <row r="65" spans="1:8" x14ac:dyDescent="0.25">
      <c r="A65" s="56" t="s">
        <v>46</v>
      </c>
      <c r="B65" s="107"/>
      <c r="C65" s="1"/>
      <c r="G65" s="70"/>
      <c r="H65" s="70"/>
    </row>
    <row r="66" spans="1:8" ht="34.5" customHeight="1" x14ac:dyDescent="0.25">
      <c r="A66" s="113" t="s">
        <v>126</v>
      </c>
      <c r="B66" s="113"/>
      <c r="C66" s="2"/>
      <c r="G66" s="70"/>
      <c r="H66" s="70"/>
    </row>
    <row r="67" spans="1:8" x14ac:dyDescent="0.25">
      <c r="A67" s="2"/>
      <c r="B67" s="2"/>
      <c r="C67" s="2"/>
      <c r="G67" s="70"/>
      <c r="H67" s="70"/>
    </row>
    <row r="68" spans="1:8" x14ac:dyDescent="0.25">
      <c r="A68" s="1" t="s">
        <v>106</v>
      </c>
      <c r="B68" s="21"/>
      <c r="C68" s="21"/>
      <c r="G68" s="70"/>
      <c r="H68" s="70"/>
    </row>
    <row r="69" spans="1:8" x14ac:dyDescent="0.25">
      <c r="A69" s="1" t="s">
        <v>134</v>
      </c>
      <c r="B69" s="1"/>
      <c r="C69" s="1"/>
      <c r="G69" s="70"/>
      <c r="H69" s="70"/>
    </row>
    <row r="70" spans="1:8" x14ac:dyDescent="0.25">
      <c r="A70" s="25" t="s">
        <v>47</v>
      </c>
      <c r="B70" s="1"/>
      <c r="C70" s="1"/>
      <c r="G70" s="70"/>
      <c r="H70" s="70"/>
    </row>
    <row r="71" spans="1:8" x14ac:dyDescent="0.25">
      <c r="A71" s="25" t="s">
        <v>48</v>
      </c>
      <c r="B71" s="1"/>
      <c r="C71" s="1"/>
      <c r="G71" s="70"/>
      <c r="H71" s="70"/>
    </row>
    <row r="72" spans="1:8" x14ac:dyDescent="0.25">
      <c r="A72" s="35" t="s">
        <v>49</v>
      </c>
      <c r="B72" s="1"/>
      <c r="C72" s="1"/>
      <c r="G72" s="70"/>
      <c r="H72" s="70"/>
    </row>
    <row r="73" spans="1:8" x14ac:dyDescent="0.25">
      <c r="A73" s="40" t="s">
        <v>46</v>
      </c>
      <c r="B73" s="1"/>
      <c r="C73" s="1"/>
      <c r="G73" s="70"/>
      <c r="H73" s="70"/>
    </row>
    <row r="74" spans="1:8" x14ac:dyDescent="0.25">
      <c r="A74" s="108"/>
      <c r="B74" s="1"/>
      <c r="C74" s="1"/>
      <c r="G74" s="70"/>
      <c r="H74" s="70"/>
    </row>
    <row r="75" spans="1:8" x14ac:dyDescent="0.25">
      <c r="A75" s="1" t="s">
        <v>135</v>
      </c>
      <c r="B75" s="1"/>
      <c r="C75" s="1"/>
      <c r="G75" s="70"/>
      <c r="H75" s="70"/>
    </row>
    <row r="76" spans="1:8" x14ac:dyDescent="0.25">
      <c r="A76" s="25" t="s">
        <v>50</v>
      </c>
      <c r="B76" s="1"/>
      <c r="C76" s="1"/>
      <c r="G76" s="70"/>
      <c r="H76" s="70"/>
    </row>
    <row r="77" spans="1:8" x14ac:dyDescent="0.25">
      <c r="A77" s="35" t="s">
        <v>51</v>
      </c>
      <c r="B77" s="1"/>
      <c r="C77" s="1"/>
      <c r="G77" s="70"/>
      <c r="H77" s="70"/>
    </row>
    <row r="78" spans="1:8" x14ac:dyDescent="0.25">
      <c r="A78" s="40" t="s">
        <v>46</v>
      </c>
      <c r="B78" s="1"/>
      <c r="C78" s="1"/>
      <c r="G78" s="70"/>
      <c r="H78" s="70"/>
    </row>
    <row r="79" spans="1:8" x14ac:dyDescent="0.25">
      <c r="A79" s="38"/>
      <c r="B79" s="1"/>
      <c r="C79" s="1"/>
      <c r="G79" s="70"/>
      <c r="H79" s="70"/>
    </row>
    <row r="80" spans="1:8" x14ac:dyDescent="0.25">
      <c r="A80" s="40"/>
      <c r="B80" s="1"/>
      <c r="C80" s="1"/>
      <c r="G80" s="70"/>
      <c r="H80" s="70"/>
    </row>
    <row r="81" spans="1:8" x14ac:dyDescent="0.25">
      <c r="A81" s="56" t="s">
        <v>52</v>
      </c>
      <c r="B81" s="107"/>
      <c r="C81" s="21"/>
      <c r="G81" s="70"/>
      <c r="H81" s="70"/>
    </row>
    <row r="82" spans="1:8" ht="35.25" customHeight="1" x14ac:dyDescent="0.25">
      <c r="A82" s="113" t="s">
        <v>116</v>
      </c>
      <c r="B82" s="113"/>
      <c r="C82" s="8"/>
      <c r="G82" s="70"/>
      <c r="H82" s="70"/>
    </row>
    <row r="83" spans="1:8" x14ac:dyDescent="0.25">
      <c r="A83" s="4"/>
      <c r="B83" s="8"/>
      <c r="C83" s="8"/>
      <c r="G83" s="70"/>
      <c r="H83" s="70"/>
    </row>
    <row r="84" spans="1:8" x14ac:dyDescent="0.25">
      <c r="A84" s="1" t="s">
        <v>106</v>
      </c>
      <c r="B84" s="21"/>
      <c r="C84" s="21"/>
      <c r="G84" s="70"/>
      <c r="H84" s="70"/>
    </row>
    <row r="85" spans="1:8" x14ac:dyDescent="0.25">
      <c r="A85" s="25" t="s">
        <v>53</v>
      </c>
      <c r="B85" s="1"/>
      <c r="C85" s="1"/>
      <c r="G85" s="70"/>
      <c r="H85" s="70"/>
    </row>
    <row r="86" spans="1:8" x14ac:dyDescent="0.25">
      <c r="A86" s="35" t="s">
        <v>54</v>
      </c>
      <c r="B86" s="2" t="s">
        <v>105</v>
      </c>
      <c r="C86" s="1"/>
      <c r="G86" s="70"/>
      <c r="H86" s="70"/>
    </row>
    <row r="87" spans="1:8" x14ac:dyDescent="0.25">
      <c r="A87" s="38" t="s">
        <v>22</v>
      </c>
      <c r="B87" s="1"/>
      <c r="C87" s="1"/>
      <c r="G87" s="70"/>
      <c r="H87" s="70"/>
    </row>
    <row r="88" spans="1:8" x14ac:dyDescent="0.25">
      <c r="A88" s="4" t="s">
        <v>52</v>
      </c>
      <c r="B88" s="1"/>
      <c r="C88" s="1"/>
      <c r="G88" s="70"/>
      <c r="H88" s="70"/>
    </row>
    <row r="89" spans="1:8" x14ac:dyDescent="0.25">
      <c r="A89" s="2"/>
      <c r="B89" s="2"/>
      <c r="C89" s="2"/>
    </row>
    <row r="90" spans="1:8" ht="42" customHeight="1" x14ac:dyDescent="0.25">
      <c r="A90" s="113" t="s">
        <v>132</v>
      </c>
      <c r="B90" s="113"/>
      <c r="C90" s="1"/>
      <c r="G90" s="70"/>
      <c r="H90" s="70"/>
    </row>
    <row r="91" spans="1:8" ht="36.950000000000003" customHeight="1" x14ac:dyDescent="0.25">
      <c r="A91" s="113" t="s">
        <v>133</v>
      </c>
      <c r="B91" s="113"/>
      <c r="C91" s="1"/>
      <c r="G91" s="70"/>
      <c r="H91" s="70"/>
    </row>
    <row r="92" spans="1:8" x14ac:dyDescent="0.25">
      <c r="A92" s="38"/>
      <c r="B92" s="1"/>
      <c r="C92" s="1"/>
      <c r="G92" s="70"/>
      <c r="H92" s="70"/>
    </row>
    <row r="93" spans="1:8" x14ac:dyDescent="0.25">
      <c r="A93" s="38"/>
      <c r="B93" s="1"/>
      <c r="C93" s="1"/>
      <c r="G93" s="70"/>
      <c r="H93" s="70"/>
    </row>
    <row r="94" spans="1:8" x14ac:dyDescent="0.25">
      <c r="A94" s="56" t="s">
        <v>55</v>
      </c>
      <c r="B94" s="107"/>
      <c r="C94" s="21"/>
      <c r="G94" s="70"/>
      <c r="H94" s="70"/>
    </row>
    <row r="95" spans="1:8" ht="23.25" customHeight="1" x14ac:dyDescent="0.25">
      <c r="A95" s="113" t="s">
        <v>117</v>
      </c>
      <c r="B95" s="113"/>
      <c r="C95" s="8"/>
      <c r="G95" s="70"/>
      <c r="H95" s="70"/>
    </row>
    <row r="96" spans="1:8" x14ac:dyDescent="0.25">
      <c r="A96" s="38"/>
      <c r="B96" s="1"/>
      <c r="C96" s="1"/>
      <c r="G96" s="70"/>
      <c r="H96" s="70"/>
    </row>
    <row r="97" spans="1:8" x14ac:dyDescent="0.25">
      <c r="A97" s="1" t="s">
        <v>106</v>
      </c>
      <c r="B97" s="21"/>
      <c r="C97" s="21"/>
      <c r="G97" s="70"/>
      <c r="H97" s="70"/>
    </row>
    <row r="98" spans="1:8" x14ac:dyDescent="0.25">
      <c r="A98" s="38" t="s">
        <v>29</v>
      </c>
      <c r="B98" s="8"/>
      <c r="C98" s="8"/>
      <c r="G98" s="70"/>
      <c r="H98" s="70"/>
    </row>
    <row r="99" spans="1:8" x14ac:dyDescent="0.25">
      <c r="A99" s="35" t="s">
        <v>56</v>
      </c>
      <c r="B99" s="2" t="s">
        <v>105</v>
      </c>
      <c r="C99" s="1"/>
      <c r="G99" s="70"/>
      <c r="H99" s="70"/>
    </row>
    <row r="100" spans="1:8" x14ac:dyDescent="0.25">
      <c r="A100" s="38" t="s">
        <v>22</v>
      </c>
      <c r="B100" s="1"/>
      <c r="C100" s="1"/>
      <c r="G100" s="70"/>
      <c r="H100" s="70"/>
    </row>
    <row r="101" spans="1:8" x14ac:dyDescent="0.25">
      <c r="A101" s="4" t="s">
        <v>55</v>
      </c>
      <c r="B101" s="1"/>
      <c r="C101" s="1"/>
      <c r="G101" s="70"/>
      <c r="H101" s="70"/>
    </row>
    <row r="102" spans="1:8" x14ac:dyDescent="0.25">
      <c r="A102" s="4"/>
      <c r="B102" s="1"/>
      <c r="C102" s="1"/>
      <c r="G102" s="70"/>
      <c r="H102" s="70"/>
    </row>
    <row r="103" spans="1:8" x14ac:dyDescent="0.25">
      <c r="A103" s="41"/>
      <c r="B103" s="1"/>
      <c r="C103" s="1"/>
      <c r="G103" s="70"/>
      <c r="H103" s="70"/>
    </row>
    <row r="104" spans="1:8" x14ac:dyDescent="0.25">
      <c r="A104" s="56" t="s">
        <v>57</v>
      </c>
      <c r="B104" s="107"/>
      <c r="C104" s="21"/>
      <c r="G104" s="70"/>
      <c r="H104" s="70"/>
    </row>
    <row r="105" spans="1:8" ht="21.75" customHeight="1" x14ac:dyDescent="0.25">
      <c r="A105" s="113" t="s">
        <v>118</v>
      </c>
      <c r="B105" s="113"/>
      <c r="C105" s="8"/>
      <c r="G105" s="70"/>
      <c r="H105" s="70"/>
    </row>
    <row r="106" spans="1:8" x14ac:dyDescent="0.25">
      <c r="A106" s="41"/>
      <c r="B106" s="1"/>
      <c r="C106" s="1"/>
      <c r="G106" s="70"/>
      <c r="H106" s="70"/>
    </row>
    <row r="107" spans="1:8" x14ac:dyDescent="0.25">
      <c r="A107" s="1" t="s">
        <v>106</v>
      </c>
      <c r="B107" s="21"/>
      <c r="C107" s="21"/>
      <c r="G107" s="70"/>
      <c r="H107" s="70"/>
    </row>
    <row r="108" spans="1:8" x14ac:dyDescent="0.25">
      <c r="A108" s="35" t="s">
        <v>28</v>
      </c>
      <c r="B108" s="2" t="s">
        <v>105</v>
      </c>
      <c r="C108" s="1"/>
      <c r="G108" s="70"/>
      <c r="H108" s="70"/>
    </row>
    <row r="109" spans="1:8" x14ac:dyDescent="0.25">
      <c r="A109" s="38" t="s">
        <v>22</v>
      </c>
      <c r="B109" s="1"/>
      <c r="C109" s="1"/>
      <c r="G109" s="70"/>
      <c r="H109" s="70"/>
    </row>
    <row r="110" spans="1:8" x14ac:dyDescent="0.25">
      <c r="A110" s="4" t="s">
        <v>57</v>
      </c>
      <c r="B110" s="8"/>
      <c r="C110" s="8"/>
      <c r="G110" s="70"/>
      <c r="H110" s="70"/>
    </row>
    <row r="111" spans="1:8" x14ac:dyDescent="0.25">
      <c r="A111" s="4"/>
      <c r="B111" s="8"/>
      <c r="C111" s="8"/>
      <c r="G111" s="70"/>
      <c r="H111" s="70"/>
    </row>
    <row r="112" spans="1:8" x14ac:dyDescent="0.25">
      <c r="A112" s="38"/>
      <c r="B112" s="1"/>
      <c r="C112" s="1"/>
      <c r="G112" s="70"/>
      <c r="H112" s="70"/>
    </row>
    <row r="113" spans="1:8" x14ac:dyDescent="0.25">
      <c r="A113" s="56" t="s">
        <v>58</v>
      </c>
      <c r="B113" s="107"/>
      <c r="C113" s="21"/>
      <c r="G113" s="70"/>
      <c r="H113" s="70"/>
    </row>
    <row r="114" spans="1:8" ht="22.5" customHeight="1" x14ac:dyDescent="0.25">
      <c r="A114" s="113" t="s">
        <v>119</v>
      </c>
      <c r="B114" s="113"/>
      <c r="C114" s="8"/>
      <c r="G114" s="70"/>
      <c r="H114" s="70"/>
    </row>
    <row r="115" spans="1:8" x14ac:dyDescent="0.25">
      <c r="A115" s="38"/>
      <c r="B115" s="1"/>
      <c r="C115" s="1"/>
      <c r="G115" s="70"/>
      <c r="H115" s="70"/>
    </row>
    <row r="116" spans="1:8" x14ac:dyDescent="0.25">
      <c r="A116" s="1" t="s">
        <v>106</v>
      </c>
      <c r="B116" s="21"/>
      <c r="C116" s="21"/>
      <c r="G116" s="70"/>
      <c r="H116" s="70"/>
    </row>
    <row r="117" spans="1:8" x14ac:dyDescent="0.25">
      <c r="A117" s="35" t="s">
        <v>29</v>
      </c>
      <c r="B117" s="2" t="s">
        <v>105</v>
      </c>
      <c r="C117" s="1"/>
      <c r="G117" s="70"/>
      <c r="H117" s="70"/>
    </row>
    <row r="118" spans="1:8" x14ac:dyDescent="0.25">
      <c r="A118" s="38" t="s">
        <v>22</v>
      </c>
      <c r="B118" s="1"/>
      <c r="C118" s="1"/>
      <c r="G118" s="70"/>
      <c r="H118" s="70"/>
    </row>
    <row r="119" spans="1:8" x14ac:dyDescent="0.25">
      <c r="A119" s="4" t="s">
        <v>58</v>
      </c>
      <c r="B119" s="1"/>
      <c r="C119" s="1"/>
      <c r="G119" s="70"/>
      <c r="H119" s="70"/>
    </row>
    <row r="120" spans="1:8" x14ac:dyDescent="0.25">
      <c r="A120" s="4"/>
      <c r="B120" s="1"/>
      <c r="C120" s="1"/>
      <c r="G120" s="70"/>
      <c r="H120" s="70"/>
    </row>
    <row r="121" spans="1:8" x14ac:dyDescent="0.25">
      <c r="A121" s="2"/>
      <c r="B121" s="10"/>
      <c r="C121" s="10"/>
      <c r="D121" s="68"/>
      <c r="G121" s="70"/>
      <c r="H121" s="70"/>
    </row>
    <row r="122" spans="1:8" x14ac:dyDescent="0.25">
      <c r="A122" s="56" t="s">
        <v>62</v>
      </c>
      <c r="B122" s="63"/>
      <c r="C122" s="10"/>
      <c r="D122" s="68"/>
      <c r="G122" s="70"/>
      <c r="H122" s="70"/>
    </row>
    <row r="123" spans="1:8" x14ac:dyDescent="0.25">
      <c r="A123" s="56" t="s">
        <v>46</v>
      </c>
      <c r="B123" s="63"/>
      <c r="C123" s="10"/>
      <c r="D123" s="80"/>
      <c r="G123" s="70"/>
      <c r="H123" s="70"/>
    </row>
    <row r="124" spans="1:8" x14ac:dyDescent="0.25">
      <c r="A124" s="2"/>
      <c r="B124" s="10"/>
      <c r="C124" s="10"/>
      <c r="D124" s="68"/>
      <c r="G124" s="70"/>
      <c r="H124" s="70"/>
    </row>
    <row r="125" spans="1:8" x14ac:dyDescent="0.25">
      <c r="A125" s="25" t="s">
        <v>63</v>
      </c>
      <c r="B125" s="10"/>
      <c r="C125" s="10"/>
      <c r="D125" s="68"/>
      <c r="G125" s="70"/>
      <c r="H125" s="70"/>
    </row>
    <row r="126" spans="1:8" x14ac:dyDescent="0.25">
      <c r="A126" s="25" t="s">
        <v>64</v>
      </c>
      <c r="B126" s="10"/>
      <c r="C126" s="10"/>
      <c r="D126" s="68"/>
      <c r="G126" s="70"/>
      <c r="H126" s="70"/>
    </row>
    <row r="127" spans="1:8" x14ac:dyDescent="0.25">
      <c r="A127" s="25" t="s">
        <v>65</v>
      </c>
      <c r="B127" s="10"/>
      <c r="C127" s="10"/>
      <c r="D127" s="68"/>
      <c r="G127" s="70"/>
      <c r="H127" s="70"/>
    </row>
    <row r="128" spans="1:8" x14ac:dyDescent="0.25">
      <c r="A128" s="35" t="s">
        <v>49</v>
      </c>
      <c r="B128" s="10"/>
      <c r="C128" s="10"/>
      <c r="D128" s="68"/>
      <c r="G128" s="70"/>
      <c r="H128" s="70"/>
    </row>
    <row r="129" spans="1:8" x14ac:dyDescent="0.25">
      <c r="A129" s="40" t="s">
        <v>46</v>
      </c>
      <c r="B129" s="10"/>
      <c r="C129" s="10"/>
      <c r="D129" s="68"/>
      <c r="G129" s="70"/>
      <c r="H129" s="70"/>
    </row>
    <row r="130" spans="1:8" x14ac:dyDescent="0.25">
      <c r="A130" s="2"/>
      <c r="B130" s="10"/>
      <c r="C130" s="10"/>
      <c r="D130" s="68"/>
      <c r="G130" s="70"/>
      <c r="H130" s="70"/>
    </row>
    <row r="131" spans="1:8" x14ac:dyDescent="0.25">
      <c r="A131" s="2"/>
      <c r="B131" s="10"/>
      <c r="C131" s="10"/>
      <c r="D131" s="68"/>
      <c r="G131" s="70"/>
      <c r="H131" s="70"/>
    </row>
    <row r="132" spans="1:8" x14ac:dyDescent="0.25">
      <c r="A132" s="25" t="s">
        <v>66</v>
      </c>
      <c r="B132" s="10"/>
      <c r="C132" s="10"/>
      <c r="D132" s="68"/>
      <c r="G132" s="70"/>
      <c r="H132" s="70"/>
    </row>
    <row r="133" spans="1:8" x14ac:dyDescent="0.25">
      <c r="A133" s="38" t="s">
        <v>67</v>
      </c>
      <c r="B133" s="10"/>
      <c r="C133" s="10"/>
      <c r="D133" s="68"/>
      <c r="G133" s="70"/>
      <c r="H133" s="70"/>
    </row>
    <row r="134" spans="1:8" x14ac:dyDescent="0.25">
      <c r="A134" s="35" t="s">
        <v>49</v>
      </c>
      <c r="B134" s="10"/>
      <c r="C134" s="10"/>
      <c r="D134" s="68"/>
      <c r="G134" s="70"/>
      <c r="H134" s="70"/>
    </row>
    <row r="135" spans="1:8" x14ac:dyDescent="0.25">
      <c r="A135" s="40" t="s">
        <v>68</v>
      </c>
      <c r="B135" s="10"/>
      <c r="C135" s="10"/>
      <c r="D135" s="68"/>
      <c r="G135" s="70"/>
      <c r="H135" s="70"/>
    </row>
    <row r="136" spans="1:8" x14ac:dyDescent="0.25">
      <c r="A136" s="40"/>
      <c r="B136" s="10"/>
      <c r="C136" s="10"/>
      <c r="D136" s="68"/>
      <c r="G136" s="70"/>
      <c r="H136" s="70"/>
    </row>
    <row r="137" spans="1:8" x14ac:dyDescent="0.25">
      <c r="A137" s="40"/>
      <c r="B137" s="10"/>
      <c r="C137" s="10"/>
      <c r="D137" s="68"/>
      <c r="G137" s="70"/>
      <c r="H137" s="70"/>
    </row>
    <row r="138" spans="1:8" x14ac:dyDescent="0.25">
      <c r="A138" s="56" t="s">
        <v>62</v>
      </c>
      <c r="B138" s="63"/>
      <c r="C138" s="10"/>
      <c r="D138" s="68"/>
      <c r="G138" s="70"/>
      <c r="H138" s="70"/>
    </row>
    <row r="139" spans="1:8" s="73" customFormat="1" x14ac:dyDescent="0.25">
      <c r="A139" s="109" t="s">
        <v>21</v>
      </c>
      <c r="B139" s="110"/>
      <c r="C139" s="21"/>
    </row>
    <row r="140" spans="1:8" s="73" customFormat="1" x14ac:dyDescent="0.25">
      <c r="A140" s="22"/>
      <c r="B140" s="21"/>
      <c r="C140" s="21"/>
    </row>
    <row r="141" spans="1:8" s="73" customFormat="1" x14ac:dyDescent="0.25">
      <c r="A141" s="25" t="s">
        <v>22</v>
      </c>
      <c r="B141" s="21"/>
      <c r="C141" s="21"/>
      <c r="D141" s="80"/>
      <c r="E141" s="71"/>
    </row>
    <row r="142" spans="1:8" s="73" customFormat="1" x14ac:dyDescent="0.25">
      <c r="A142" s="25" t="s">
        <v>120</v>
      </c>
      <c r="B142" s="21"/>
      <c r="C142" s="21"/>
      <c r="E142" s="71"/>
    </row>
    <row r="143" spans="1:8" s="73" customFormat="1" x14ac:dyDescent="0.25">
      <c r="A143" s="25" t="s">
        <v>24</v>
      </c>
      <c r="B143" s="21"/>
      <c r="C143" s="21"/>
      <c r="E143" s="71"/>
    </row>
    <row r="144" spans="1:8" s="73" customFormat="1" x14ac:dyDescent="0.25">
      <c r="A144" s="27" t="s">
        <v>25</v>
      </c>
      <c r="B144" s="21"/>
      <c r="C144" s="21"/>
      <c r="D144" s="65"/>
      <c r="E144" s="65"/>
    </row>
    <row r="145" spans="1:8" s="73" customFormat="1" x14ac:dyDescent="0.25">
      <c r="A145" s="28" t="s">
        <v>26</v>
      </c>
      <c r="B145" s="21"/>
      <c r="C145" s="21"/>
      <c r="D145" s="65"/>
      <c r="E145" s="65"/>
    </row>
    <row r="146" spans="1:8" s="73" customFormat="1" x14ac:dyDescent="0.25">
      <c r="A146" s="28"/>
      <c r="B146" s="21"/>
      <c r="C146" s="21"/>
      <c r="D146" s="65"/>
      <c r="E146" s="65"/>
    </row>
    <row r="147" spans="1:8" x14ac:dyDescent="0.25">
      <c r="A147" s="40"/>
      <c r="B147" s="10"/>
      <c r="C147" s="10"/>
      <c r="D147" s="71"/>
      <c r="E147" s="73"/>
      <c r="G147" s="70"/>
      <c r="H147" s="70"/>
    </row>
    <row r="148" spans="1:8" x14ac:dyDescent="0.25">
      <c r="A148" s="56" t="s">
        <v>62</v>
      </c>
      <c r="B148" s="63"/>
      <c r="C148" s="10"/>
      <c r="D148" s="71"/>
      <c r="E148" s="73"/>
      <c r="G148" s="70"/>
      <c r="H148" s="70"/>
    </row>
    <row r="149" spans="1:8" x14ac:dyDescent="0.25">
      <c r="A149" s="56" t="s">
        <v>69</v>
      </c>
      <c r="B149" s="63"/>
      <c r="C149" s="10"/>
      <c r="D149" s="68"/>
      <c r="G149" s="70"/>
      <c r="H149" s="70"/>
    </row>
    <row r="150" spans="1:8" ht="36.75" customHeight="1" x14ac:dyDescent="0.25">
      <c r="A150" s="113" t="s">
        <v>128</v>
      </c>
      <c r="B150" s="113"/>
      <c r="C150" s="8"/>
      <c r="D150" s="68"/>
      <c r="G150" s="70"/>
      <c r="H150" s="70"/>
    </row>
    <row r="151" spans="1:8" x14ac:dyDescent="0.25">
      <c r="A151" s="2"/>
      <c r="B151" s="10"/>
      <c r="C151" s="10"/>
      <c r="D151" s="68"/>
      <c r="G151" s="70"/>
      <c r="H151" s="70"/>
    </row>
    <row r="152" spans="1:8" x14ac:dyDescent="0.25">
      <c r="A152" s="38" t="s">
        <v>28</v>
      </c>
      <c r="B152" s="10"/>
      <c r="C152" s="10"/>
      <c r="D152" s="68"/>
      <c r="G152" s="70"/>
      <c r="H152" s="70"/>
    </row>
    <row r="153" spans="1:8" x14ac:dyDescent="0.25">
      <c r="A153" s="38" t="s">
        <v>70</v>
      </c>
      <c r="B153" s="10"/>
      <c r="C153" s="10"/>
      <c r="D153" s="68"/>
      <c r="G153" s="70"/>
      <c r="H153" s="70"/>
    </row>
    <row r="154" spans="1:8" x14ac:dyDescent="0.25">
      <c r="A154" s="38" t="s">
        <v>71</v>
      </c>
      <c r="B154" s="10"/>
      <c r="C154" s="10"/>
      <c r="D154" s="68"/>
      <c r="G154" s="70"/>
      <c r="H154" s="70"/>
    </row>
    <row r="155" spans="1:8" x14ac:dyDescent="0.25">
      <c r="A155" s="35" t="s">
        <v>72</v>
      </c>
      <c r="B155" s="2" t="s">
        <v>105</v>
      </c>
      <c r="C155" s="10"/>
      <c r="D155" s="68"/>
      <c r="G155" s="70"/>
      <c r="H155" s="70"/>
    </row>
    <row r="156" spans="1:8" x14ac:dyDescent="0.25">
      <c r="A156" s="38" t="s">
        <v>22</v>
      </c>
      <c r="B156" s="10"/>
      <c r="C156" s="10"/>
      <c r="D156" s="68"/>
      <c r="G156" s="70"/>
      <c r="H156" s="70"/>
    </row>
    <row r="157" spans="1:8" x14ac:dyDescent="0.25">
      <c r="A157" s="38" t="s">
        <v>73</v>
      </c>
      <c r="B157" s="10"/>
      <c r="C157" s="10"/>
      <c r="D157" s="68"/>
      <c r="G157" s="70"/>
      <c r="H157" s="70"/>
    </row>
    <row r="158" spans="1:8" x14ac:dyDescent="0.25">
      <c r="A158" s="4" t="s">
        <v>69</v>
      </c>
      <c r="B158" s="10"/>
      <c r="C158" s="10"/>
      <c r="D158" s="68"/>
      <c r="G158" s="70"/>
      <c r="H158" s="70"/>
    </row>
    <row r="159" spans="1:8" x14ac:dyDescent="0.25">
      <c r="A159" s="2"/>
      <c r="B159" s="10"/>
      <c r="C159" s="10"/>
      <c r="D159" s="68"/>
      <c r="G159" s="70"/>
      <c r="H159" s="70"/>
    </row>
    <row r="160" spans="1:8" x14ac:dyDescent="0.25">
      <c r="A160" s="2"/>
      <c r="B160" s="5"/>
      <c r="C160" s="5"/>
      <c r="D160" s="77"/>
      <c r="E160" s="77"/>
      <c r="F160" s="77"/>
      <c r="G160" s="77"/>
    </row>
    <row r="161" spans="1:3" x14ac:dyDescent="0.25">
      <c r="A161" s="111" t="s">
        <v>74</v>
      </c>
      <c r="B161" s="112"/>
      <c r="C161" s="8"/>
    </row>
    <row r="162" spans="1:3" x14ac:dyDescent="0.25">
      <c r="A162" s="2"/>
      <c r="B162" s="10"/>
      <c r="C162" s="10"/>
    </row>
    <row r="163" spans="1:3" x14ac:dyDescent="0.25">
      <c r="A163" s="2"/>
      <c r="B163" s="10"/>
      <c r="C163" s="10"/>
    </row>
    <row r="164" spans="1:3" x14ac:dyDescent="0.25">
      <c r="A164" s="56" t="s">
        <v>90</v>
      </c>
      <c r="B164" s="63"/>
      <c r="C164" s="10"/>
    </row>
    <row r="165" spans="1:3" x14ac:dyDescent="0.25">
      <c r="A165" s="113" t="s">
        <v>121</v>
      </c>
      <c r="B165" s="113"/>
      <c r="C165" s="8"/>
    </row>
    <row r="166" spans="1:3" x14ac:dyDescent="0.25">
      <c r="A166" s="2"/>
      <c r="B166" s="10"/>
      <c r="C166" s="10"/>
    </row>
    <row r="167" spans="1:3" x14ac:dyDescent="0.25">
      <c r="A167" s="27" t="s">
        <v>87</v>
      </c>
      <c r="B167" s="10"/>
      <c r="C167" s="10"/>
    </row>
    <row r="168" spans="1:3" x14ac:dyDescent="0.25">
      <c r="A168" s="25" t="s">
        <v>85</v>
      </c>
      <c r="B168" s="10"/>
      <c r="C168" s="10"/>
    </row>
    <row r="169" spans="1:3" x14ac:dyDescent="0.25">
      <c r="A169" s="4"/>
      <c r="B169" s="10"/>
      <c r="C169" s="10"/>
    </row>
    <row r="170" spans="1:3" x14ac:dyDescent="0.25">
      <c r="A170" s="2"/>
      <c r="B170" s="10"/>
      <c r="C170" s="10"/>
    </row>
    <row r="171" spans="1:3" x14ac:dyDescent="0.25">
      <c r="A171" s="56" t="s">
        <v>91</v>
      </c>
      <c r="B171" s="63"/>
      <c r="C171" s="10"/>
    </row>
    <row r="172" spans="1:3" ht="20.25" customHeight="1" x14ac:dyDescent="0.25">
      <c r="A172" s="113" t="s">
        <v>122</v>
      </c>
      <c r="B172" s="113"/>
      <c r="C172" s="8"/>
    </row>
    <row r="173" spans="1:3" x14ac:dyDescent="0.25">
      <c r="A173" s="4"/>
      <c r="B173" s="10"/>
      <c r="C173" s="10"/>
    </row>
    <row r="174" spans="1:3" x14ac:dyDescent="0.25">
      <c r="A174" s="27" t="s">
        <v>87</v>
      </c>
      <c r="B174" s="10"/>
      <c r="C174" s="10"/>
    </row>
    <row r="175" spans="1:3" x14ac:dyDescent="0.25">
      <c r="A175" s="25" t="s">
        <v>84</v>
      </c>
      <c r="B175" s="10"/>
      <c r="C175" s="10"/>
    </row>
    <row r="176" spans="1:3" x14ac:dyDescent="0.25">
      <c r="A176" s="4"/>
      <c r="B176" s="10"/>
      <c r="C176" s="10"/>
    </row>
    <row r="177" spans="1:3" x14ac:dyDescent="0.25">
      <c r="A177" s="2"/>
      <c r="B177" s="10"/>
      <c r="C177" s="10"/>
    </row>
    <row r="178" spans="1:3" x14ac:dyDescent="0.25">
      <c r="A178" s="56" t="s">
        <v>92</v>
      </c>
      <c r="B178" s="63"/>
      <c r="C178" s="10"/>
    </row>
    <row r="179" spans="1:3" x14ac:dyDescent="0.25">
      <c r="A179" s="113"/>
      <c r="B179" s="113"/>
      <c r="C179" s="8"/>
    </row>
    <row r="180" spans="1:3" x14ac:dyDescent="0.25">
      <c r="A180" s="4"/>
      <c r="B180" s="10"/>
      <c r="C180" s="10"/>
    </row>
    <row r="181" spans="1:3" x14ac:dyDescent="0.25">
      <c r="A181" s="27" t="s">
        <v>84</v>
      </c>
      <c r="B181" s="10"/>
      <c r="C181" s="10"/>
    </row>
    <row r="182" spans="1:3" x14ac:dyDescent="0.25">
      <c r="A182" s="25" t="s">
        <v>85</v>
      </c>
      <c r="B182" s="10"/>
      <c r="C182" s="10"/>
    </row>
    <row r="183" spans="1:3" x14ac:dyDescent="0.25">
      <c r="A183" s="4" t="s">
        <v>92</v>
      </c>
      <c r="B183" s="10"/>
      <c r="C183" s="10"/>
    </row>
    <row r="184" spans="1:3" x14ac:dyDescent="0.25">
      <c r="A184" s="2"/>
      <c r="B184" s="10"/>
      <c r="C184" s="10"/>
    </row>
    <row r="185" spans="1:3" x14ac:dyDescent="0.25">
      <c r="A185" s="2"/>
      <c r="B185" s="10"/>
      <c r="C185" s="10"/>
    </row>
    <row r="186" spans="1:3" x14ac:dyDescent="0.25">
      <c r="A186" s="56" t="s">
        <v>93</v>
      </c>
      <c r="B186" s="63"/>
      <c r="C186" s="10"/>
    </row>
    <row r="187" spans="1:3" ht="50.25" customHeight="1" x14ac:dyDescent="0.25">
      <c r="A187" s="113" t="s">
        <v>129</v>
      </c>
      <c r="B187" s="113"/>
      <c r="C187" s="8"/>
    </row>
    <row r="188" spans="1:3" x14ac:dyDescent="0.25">
      <c r="A188" s="2"/>
      <c r="B188" s="10"/>
      <c r="C188" s="10"/>
    </row>
    <row r="189" spans="1:3" x14ac:dyDescent="0.25">
      <c r="A189" s="27" t="s">
        <v>30</v>
      </c>
      <c r="B189" s="10"/>
      <c r="C189" s="10"/>
    </row>
    <row r="190" spans="1:3" x14ac:dyDescent="0.25">
      <c r="A190" s="45" t="s">
        <v>77</v>
      </c>
      <c r="B190" s="10"/>
      <c r="C190" s="10"/>
    </row>
    <row r="191" spans="1:3" x14ac:dyDescent="0.25">
      <c r="A191" s="4" t="s">
        <v>93</v>
      </c>
      <c r="B191" s="10"/>
      <c r="C191" s="10"/>
    </row>
    <row r="192" spans="1:3" x14ac:dyDescent="0.25">
      <c r="A192" s="4"/>
      <c r="B192" s="10"/>
      <c r="C192" s="10"/>
    </row>
    <row r="193" spans="1:5" x14ac:dyDescent="0.25">
      <c r="A193" s="2"/>
      <c r="B193" s="10"/>
      <c r="C193" s="10"/>
    </row>
    <row r="194" spans="1:5" x14ac:dyDescent="0.25">
      <c r="A194" s="56" t="s">
        <v>94</v>
      </c>
      <c r="B194" s="63"/>
      <c r="C194" s="10"/>
    </row>
    <row r="195" spans="1:5" x14ac:dyDescent="0.25">
      <c r="A195" s="113" t="s">
        <v>123</v>
      </c>
      <c r="B195" s="113"/>
      <c r="C195" s="8"/>
    </row>
    <row r="196" spans="1:5" x14ac:dyDescent="0.25">
      <c r="A196" s="1"/>
      <c r="B196" s="1"/>
      <c r="C196" s="1"/>
      <c r="E196" s="70"/>
    </row>
    <row r="197" spans="1:5" x14ac:dyDescent="0.25">
      <c r="A197" s="27" t="s">
        <v>95</v>
      </c>
      <c r="B197" s="10"/>
      <c r="C197" s="10"/>
      <c r="D197" s="68"/>
    </row>
    <row r="198" spans="1:5" x14ac:dyDescent="0.25">
      <c r="A198" s="45" t="s">
        <v>96</v>
      </c>
      <c r="B198" s="12"/>
      <c r="C198" s="12"/>
      <c r="D198" s="78"/>
    </row>
    <row r="199" spans="1:5" x14ac:dyDescent="0.25">
      <c r="A199" s="4" t="s">
        <v>94</v>
      </c>
      <c r="B199" s="8"/>
      <c r="C199" s="8"/>
      <c r="D199" s="70"/>
    </row>
    <row r="200" spans="1:5" x14ac:dyDescent="0.25">
      <c r="A200" s="4"/>
      <c r="B200" s="8"/>
      <c r="C200" s="8"/>
      <c r="D200" s="70"/>
    </row>
    <row r="201" spans="1:5" x14ac:dyDescent="0.25">
      <c r="A201" s="1"/>
      <c r="B201" s="8"/>
      <c r="C201" s="8"/>
      <c r="D201" s="70"/>
    </row>
    <row r="202" spans="1:5" x14ac:dyDescent="0.25">
      <c r="A202" s="56" t="s">
        <v>97</v>
      </c>
      <c r="B202" s="63"/>
      <c r="C202" s="10"/>
      <c r="D202" s="79"/>
    </row>
    <row r="203" spans="1:5" ht="37.5" customHeight="1" x14ac:dyDescent="0.25">
      <c r="A203" s="113" t="s">
        <v>130</v>
      </c>
      <c r="B203" s="113"/>
      <c r="C203" s="8"/>
      <c r="D203" s="79"/>
    </row>
    <row r="204" spans="1:5" x14ac:dyDescent="0.25">
      <c r="A204" s="4"/>
      <c r="B204" s="2"/>
      <c r="C204" s="2"/>
      <c r="D204" s="79"/>
    </row>
    <row r="205" spans="1:5" x14ac:dyDescent="0.25">
      <c r="A205" s="25" t="s">
        <v>95</v>
      </c>
      <c r="B205" s="10"/>
      <c r="C205" s="10"/>
      <c r="D205" s="68"/>
      <c r="E205" s="68"/>
    </row>
    <row r="206" spans="1:5" x14ac:dyDescent="0.25">
      <c r="A206" s="2" t="s">
        <v>98</v>
      </c>
      <c r="B206" s="10"/>
      <c r="C206" s="10"/>
      <c r="D206" s="68"/>
      <c r="E206" s="68"/>
    </row>
    <row r="207" spans="1:5" x14ac:dyDescent="0.25">
      <c r="A207" s="2" t="s">
        <v>99</v>
      </c>
      <c r="B207" s="46"/>
      <c r="C207" s="46"/>
      <c r="D207" s="68"/>
      <c r="E207" s="68"/>
    </row>
    <row r="208" spans="1:5" x14ac:dyDescent="0.25">
      <c r="A208" s="16" t="s">
        <v>100</v>
      </c>
      <c r="B208" s="10"/>
      <c r="C208" s="10"/>
      <c r="D208" s="68"/>
    </row>
    <row r="209" spans="1:6" x14ac:dyDescent="0.25">
      <c r="A209" s="1" t="s">
        <v>16</v>
      </c>
      <c r="B209" s="10"/>
      <c r="C209" s="10"/>
      <c r="D209" s="68"/>
      <c r="E209" s="68"/>
    </row>
    <row r="210" spans="1:6" x14ac:dyDescent="0.25">
      <c r="A210" s="45" t="s">
        <v>96</v>
      </c>
      <c r="B210" s="12"/>
      <c r="C210" s="12"/>
      <c r="D210" s="78"/>
      <c r="E210" s="68"/>
    </row>
    <row r="211" spans="1:6" x14ac:dyDescent="0.25">
      <c r="A211" s="4" t="s">
        <v>97</v>
      </c>
      <c r="B211" s="8"/>
      <c r="C211" s="8"/>
      <c r="D211" s="70"/>
    </row>
    <row r="212" spans="1:6" x14ac:dyDescent="0.25">
      <c r="A212" s="4"/>
      <c r="B212" s="8"/>
      <c r="C212" s="8"/>
      <c r="D212" s="70"/>
    </row>
    <row r="213" spans="1:6" x14ac:dyDescent="0.25">
      <c r="A213" s="1"/>
      <c r="B213" s="1"/>
      <c r="C213" s="1"/>
      <c r="D213" s="79"/>
    </row>
    <row r="214" spans="1:6" x14ac:dyDescent="0.25">
      <c r="A214" s="56" t="s">
        <v>101</v>
      </c>
      <c r="B214" s="63"/>
      <c r="C214" s="10"/>
      <c r="D214" s="79"/>
      <c r="F214" s="65" t="s">
        <v>9</v>
      </c>
    </row>
    <row r="215" spans="1:6" x14ac:dyDescent="0.25">
      <c r="A215" s="113" t="s">
        <v>124</v>
      </c>
      <c r="B215" s="113"/>
      <c r="C215" s="8"/>
      <c r="D215" s="79"/>
    </row>
    <row r="216" spans="1:6" x14ac:dyDescent="0.25">
      <c r="A216" s="4"/>
      <c r="B216" s="1"/>
      <c r="C216" s="1"/>
      <c r="D216" s="79"/>
    </row>
    <row r="217" spans="1:6" x14ac:dyDescent="0.25">
      <c r="A217" s="45" t="s">
        <v>96</v>
      </c>
      <c r="B217" s="12"/>
      <c r="C217" s="12"/>
      <c r="D217" s="79"/>
    </row>
    <row r="218" spans="1:6" x14ac:dyDescent="0.25">
      <c r="A218" s="45" t="s">
        <v>137</v>
      </c>
      <c r="B218" s="12"/>
      <c r="C218" s="12"/>
      <c r="D218" s="79"/>
    </row>
    <row r="219" spans="1:6" x14ac:dyDescent="0.25">
      <c r="A219" s="45" t="s">
        <v>102</v>
      </c>
      <c r="B219" s="10"/>
      <c r="C219" s="10"/>
      <c r="D219" s="79"/>
    </row>
    <row r="220" spans="1:6" s="39" customFormat="1" x14ac:dyDescent="0.25">
      <c r="A220" s="4" t="s">
        <v>101</v>
      </c>
      <c r="B220" s="8"/>
      <c r="C220" s="8"/>
      <c r="D220" s="79"/>
      <c r="E220" s="65"/>
    </row>
    <row r="221" spans="1:6" x14ac:dyDescent="0.25">
      <c r="A221" s="2"/>
      <c r="B221" s="2"/>
      <c r="C221" s="2"/>
      <c r="D221" s="79"/>
      <c r="E221" s="39"/>
    </row>
    <row r="222" spans="1:6" s="39" customFormat="1" x14ac:dyDescent="0.25">
      <c r="A222" s="1"/>
      <c r="B222" s="19"/>
      <c r="C222" s="19"/>
      <c r="D222" s="79"/>
      <c r="E222" s="65"/>
    </row>
    <row r="223" spans="1:6" x14ac:dyDescent="0.25">
      <c r="A223" s="56" t="s">
        <v>103</v>
      </c>
      <c r="B223" s="63"/>
      <c r="C223" s="10"/>
      <c r="E223" s="39"/>
    </row>
    <row r="224" spans="1:6" x14ac:dyDescent="0.25">
      <c r="A224" s="113" t="s">
        <v>125</v>
      </c>
      <c r="B224" s="113"/>
      <c r="C224" s="8"/>
      <c r="E224" s="39"/>
    </row>
    <row r="225" spans="1:3" x14ac:dyDescent="0.25">
      <c r="A225" s="4"/>
      <c r="B225" s="2"/>
      <c r="C225" s="2"/>
    </row>
    <row r="226" spans="1:3" x14ac:dyDescent="0.25">
      <c r="A226" s="47" t="s">
        <v>89</v>
      </c>
      <c r="B226" s="2" t="s">
        <v>105</v>
      </c>
      <c r="C226" s="2"/>
    </row>
    <row r="227" spans="1:3" x14ac:dyDescent="0.25">
      <c r="A227" s="45" t="s">
        <v>104</v>
      </c>
      <c r="B227" s="2"/>
      <c r="C227" s="2"/>
    </row>
    <row r="228" spans="1:3" x14ac:dyDescent="0.25">
      <c r="A228" s="4" t="s">
        <v>103</v>
      </c>
      <c r="B228" s="2"/>
      <c r="C228" s="2"/>
    </row>
    <row r="229" spans="1:3" x14ac:dyDescent="0.25">
      <c r="A229" s="2"/>
      <c r="B229" s="2"/>
      <c r="C229" s="2"/>
    </row>
    <row r="230" spans="1:3" x14ac:dyDescent="0.25">
      <c r="A230" s="2"/>
      <c r="B230" s="2"/>
      <c r="C230" s="2"/>
    </row>
  </sheetData>
  <mergeCells count="23">
    <mergeCell ref="A21:B21"/>
    <mergeCell ref="A3:B4"/>
    <mergeCell ref="A5:B5"/>
    <mergeCell ref="A150:B150"/>
    <mergeCell ref="A9:B9"/>
    <mergeCell ref="A32:B32"/>
    <mergeCell ref="A43:B43"/>
    <mergeCell ref="A57:B57"/>
    <mergeCell ref="A105:B105"/>
    <mergeCell ref="A114:B114"/>
    <mergeCell ref="A66:B66"/>
    <mergeCell ref="A82:B82"/>
    <mergeCell ref="A95:B95"/>
    <mergeCell ref="A90:B90"/>
    <mergeCell ref="A91:B91"/>
    <mergeCell ref="A203:B203"/>
    <mergeCell ref="A215:B215"/>
    <mergeCell ref="A224:B224"/>
    <mergeCell ref="A165:B165"/>
    <mergeCell ref="A172:B172"/>
    <mergeCell ref="A195:B195"/>
    <mergeCell ref="A179:B179"/>
    <mergeCell ref="A187:B187"/>
  </mergeCells>
  <pageMargins left="0.7" right="0.7" top="0.75" bottom="0.75" header="0.3" footer="0.3"/>
  <pageSetup paperSize="9" scale="7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C1347-A204-4C83-953A-41BBCC1D865C}">
  <sheetPr>
    <tabColor theme="2"/>
  </sheetPr>
  <dimension ref="A1:M323"/>
  <sheetViews>
    <sheetView showGridLines="0" zoomScaleNormal="100" workbookViewId="0">
      <pane ySplit="5" topLeftCell="A6" activePane="bottomLeft" state="frozen"/>
      <selection activeCell="D35" sqref="D35"/>
      <selection pane="bottomLeft"/>
    </sheetView>
  </sheetViews>
  <sheetFormatPr defaultRowHeight="15" x14ac:dyDescent="0.2"/>
  <cols>
    <col min="1" max="1" width="91.85546875" style="2" customWidth="1"/>
    <col min="2" max="6" width="18" style="2" customWidth="1"/>
    <col min="7" max="7" width="18.5703125" style="2" customWidth="1"/>
    <col min="8" max="8" width="33.5703125" style="2" customWidth="1"/>
    <col min="9" max="9" width="4.140625" style="2" customWidth="1"/>
    <col min="10" max="10" width="20.140625" style="2" customWidth="1"/>
    <col min="11" max="11" width="20" style="2" customWidth="1"/>
    <col min="12" max="12" width="16" style="2" customWidth="1"/>
    <col min="13" max="13" width="21.5703125" style="2" customWidth="1"/>
    <col min="14" max="15" width="8.7109375" style="2"/>
    <col min="16" max="16" width="14.85546875" style="2" customWidth="1"/>
    <col min="17" max="17" width="20.140625" style="2" customWidth="1"/>
    <col min="18" max="260" width="8.7109375" style="2"/>
    <col min="261" max="261" width="41.85546875" style="2" customWidth="1"/>
    <col min="262" max="263" width="19" style="2" customWidth="1"/>
    <col min="264" max="264" width="33.5703125" style="2" customWidth="1"/>
    <col min="265" max="265" width="4.140625" style="2" customWidth="1"/>
    <col min="266" max="266" width="20.140625" style="2" customWidth="1"/>
    <col min="267" max="267" width="17.140625" style="2" customWidth="1"/>
    <col min="268" max="268" width="16" style="2" customWidth="1"/>
    <col min="269" max="269" width="21.5703125" style="2" customWidth="1"/>
    <col min="270" max="271" width="8.7109375" style="2"/>
    <col min="272" max="272" width="14.85546875" style="2" customWidth="1"/>
    <col min="273" max="273" width="20.140625" style="2" customWidth="1"/>
    <col min="274" max="516" width="8.7109375" style="2"/>
    <col min="517" max="517" width="41.85546875" style="2" customWidth="1"/>
    <col min="518" max="519" width="19" style="2" customWidth="1"/>
    <col min="520" max="520" width="33.5703125" style="2" customWidth="1"/>
    <col min="521" max="521" width="4.140625" style="2" customWidth="1"/>
    <col min="522" max="522" width="20.140625" style="2" customWidth="1"/>
    <col min="523" max="523" width="17.140625" style="2" customWidth="1"/>
    <col min="524" max="524" width="16" style="2" customWidth="1"/>
    <col min="525" max="525" width="21.5703125" style="2" customWidth="1"/>
    <col min="526" max="527" width="8.7109375" style="2"/>
    <col min="528" max="528" width="14.85546875" style="2" customWidth="1"/>
    <col min="529" max="529" width="20.140625" style="2" customWidth="1"/>
    <col min="530" max="772" width="8.7109375" style="2"/>
    <col min="773" max="773" width="41.85546875" style="2" customWidth="1"/>
    <col min="774" max="775" width="19" style="2" customWidth="1"/>
    <col min="776" max="776" width="33.5703125" style="2" customWidth="1"/>
    <col min="777" max="777" width="4.140625" style="2" customWidth="1"/>
    <col min="778" max="778" width="20.140625" style="2" customWidth="1"/>
    <col min="779" max="779" width="17.140625" style="2" customWidth="1"/>
    <col min="780" max="780" width="16" style="2" customWidth="1"/>
    <col min="781" max="781" width="21.5703125" style="2" customWidth="1"/>
    <col min="782" max="783" width="8.7109375" style="2"/>
    <col min="784" max="784" width="14.85546875" style="2" customWidth="1"/>
    <col min="785" max="785" width="20.140625" style="2" customWidth="1"/>
    <col min="786" max="1028" width="8.7109375" style="2"/>
    <col min="1029" max="1029" width="41.85546875" style="2" customWidth="1"/>
    <col min="1030" max="1031" width="19" style="2" customWidth="1"/>
    <col min="1032" max="1032" width="33.5703125" style="2" customWidth="1"/>
    <col min="1033" max="1033" width="4.140625" style="2" customWidth="1"/>
    <col min="1034" max="1034" width="20.140625" style="2" customWidth="1"/>
    <col min="1035" max="1035" width="17.140625" style="2" customWidth="1"/>
    <col min="1036" max="1036" width="16" style="2" customWidth="1"/>
    <col min="1037" max="1037" width="21.5703125" style="2" customWidth="1"/>
    <col min="1038" max="1039" width="8.7109375" style="2"/>
    <col min="1040" max="1040" width="14.85546875" style="2" customWidth="1"/>
    <col min="1041" max="1041" width="20.140625" style="2" customWidth="1"/>
    <col min="1042" max="1284" width="8.7109375" style="2"/>
    <col min="1285" max="1285" width="41.85546875" style="2" customWidth="1"/>
    <col min="1286" max="1287" width="19" style="2" customWidth="1"/>
    <col min="1288" max="1288" width="33.5703125" style="2" customWidth="1"/>
    <col min="1289" max="1289" width="4.140625" style="2" customWidth="1"/>
    <col min="1290" max="1290" width="20.140625" style="2" customWidth="1"/>
    <col min="1291" max="1291" width="17.140625" style="2" customWidth="1"/>
    <col min="1292" max="1292" width="16" style="2" customWidth="1"/>
    <col min="1293" max="1293" width="21.5703125" style="2" customWidth="1"/>
    <col min="1294" max="1295" width="8.7109375" style="2"/>
    <col min="1296" max="1296" width="14.85546875" style="2" customWidth="1"/>
    <col min="1297" max="1297" width="20.140625" style="2" customWidth="1"/>
    <col min="1298" max="1540" width="8.7109375" style="2"/>
    <col min="1541" max="1541" width="41.85546875" style="2" customWidth="1"/>
    <col min="1542" max="1543" width="19" style="2" customWidth="1"/>
    <col min="1544" max="1544" width="33.5703125" style="2" customWidth="1"/>
    <col min="1545" max="1545" width="4.140625" style="2" customWidth="1"/>
    <col min="1546" max="1546" width="20.140625" style="2" customWidth="1"/>
    <col min="1547" max="1547" width="17.140625" style="2" customWidth="1"/>
    <col min="1548" max="1548" width="16" style="2" customWidth="1"/>
    <col min="1549" max="1549" width="21.5703125" style="2" customWidth="1"/>
    <col min="1550" max="1551" width="8.7109375" style="2"/>
    <col min="1552" max="1552" width="14.85546875" style="2" customWidth="1"/>
    <col min="1553" max="1553" width="20.140625" style="2" customWidth="1"/>
    <col min="1554" max="1796" width="8.7109375" style="2"/>
    <col min="1797" max="1797" width="41.85546875" style="2" customWidth="1"/>
    <col min="1798" max="1799" width="19" style="2" customWidth="1"/>
    <col min="1800" max="1800" width="33.5703125" style="2" customWidth="1"/>
    <col min="1801" max="1801" width="4.140625" style="2" customWidth="1"/>
    <col min="1802" max="1802" width="20.140625" style="2" customWidth="1"/>
    <col min="1803" max="1803" width="17.140625" style="2" customWidth="1"/>
    <col min="1804" max="1804" width="16" style="2" customWidth="1"/>
    <col min="1805" max="1805" width="21.5703125" style="2" customWidth="1"/>
    <col min="1806" max="1807" width="8.7109375" style="2"/>
    <col min="1808" max="1808" width="14.85546875" style="2" customWidth="1"/>
    <col min="1809" max="1809" width="20.140625" style="2" customWidth="1"/>
    <col min="1810" max="2052" width="8.7109375" style="2"/>
    <col min="2053" max="2053" width="41.85546875" style="2" customWidth="1"/>
    <col min="2054" max="2055" width="19" style="2" customWidth="1"/>
    <col min="2056" max="2056" width="33.5703125" style="2" customWidth="1"/>
    <col min="2057" max="2057" width="4.140625" style="2" customWidth="1"/>
    <col min="2058" max="2058" width="20.140625" style="2" customWidth="1"/>
    <col min="2059" max="2059" width="17.140625" style="2" customWidth="1"/>
    <col min="2060" max="2060" width="16" style="2" customWidth="1"/>
    <col min="2061" max="2061" width="21.5703125" style="2" customWidth="1"/>
    <col min="2062" max="2063" width="8.7109375" style="2"/>
    <col min="2064" max="2064" width="14.85546875" style="2" customWidth="1"/>
    <col min="2065" max="2065" width="20.140625" style="2" customWidth="1"/>
    <col min="2066" max="2308" width="8.7109375" style="2"/>
    <col min="2309" max="2309" width="41.85546875" style="2" customWidth="1"/>
    <col min="2310" max="2311" width="19" style="2" customWidth="1"/>
    <col min="2312" max="2312" width="33.5703125" style="2" customWidth="1"/>
    <col min="2313" max="2313" width="4.140625" style="2" customWidth="1"/>
    <col min="2314" max="2314" width="20.140625" style="2" customWidth="1"/>
    <col min="2315" max="2315" width="17.140625" style="2" customWidth="1"/>
    <col min="2316" max="2316" width="16" style="2" customWidth="1"/>
    <col min="2317" max="2317" width="21.5703125" style="2" customWidth="1"/>
    <col min="2318" max="2319" width="8.7109375" style="2"/>
    <col min="2320" max="2320" width="14.85546875" style="2" customWidth="1"/>
    <col min="2321" max="2321" width="20.140625" style="2" customWidth="1"/>
    <col min="2322" max="2564" width="8.7109375" style="2"/>
    <col min="2565" max="2565" width="41.85546875" style="2" customWidth="1"/>
    <col min="2566" max="2567" width="19" style="2" customWidth="1"/>
    <col min="2568" max="2568" width="33.5703125" style="2" customWidth="1"/>
    <col min="2569" max="2569" width="4.140625" style="2" customWidth="1"/>
    <col min="2570" max="2570" width="20.140625" style="2" customWidth="1"/>
    <col min="2571" max="2571" width="17.140625" style="2" customWidth="1"/>
    <col min="2572" max="2572" width="16" style="2" customWidth="1"/>
    <col min="2573" max="2573" width="21.5703125" style="2" customWidth="1"/>
    <col min="2574" max="2575" width="8.7109375" style="2"/>
    <col min="2576" max="2576" width="14.85546875" style="2" customWidth="1"/>
    <col min="2577" max="2577" width="20.140625" style="2" customWidth="1"/>
    <col min="2578" max="2820" width="8.7109375" style="2"/>
    <col min="2821" max="2821" width="41.85546875" style="2" customWidth="1"/>
    <col min="2822" max="2823" width="19" style="2" customWidth="1"/>
    <col min="2824" max="2824" width="33.5703125" style="2" customWidth="1"/>
    <col min="2825" max="2825" width="4.140625" style="2" customWidth="1"/>
    <col min="2826" max="2826" width="20.140625" style="2" customWidth="1"/>
    <col min="2827" max="2827" width="17.140625" style="2" customWidth="1"/>
    <col min="2828" max="2828" width="16" style="2" customWidth="1"/>
    <col min="2829" max="2829" width="21.5703125" style="2" customWidth="1"/>
    <col min="2830" max="2831" width="8.7109375" style="2"/>
    <col min="2832" max="2832" width="14.85546875" style="2" customWidth="1"/>
    <col min="2833" max="2833" width="20.140625" style="2" customWidth="1"/>
    <col min="2834" max="3076" width="8.7109375" style="2"/>
    <col min="3077" max="3077" width="41.85546875" style="2" customWidth="1"/>
    <col min="3078" max="3079" width="19" style="2" customWidth="1"/>
    <col min="3080" max="3080" width="33.5703125" style="2" customWidth="1"/>
    <col min="3081" max="3081" width="4.140625" style="2" customWidth="1"/>
    <col min="3082" max="3082" width="20.140625" style="2" customWidth="1"/>
    <col min="3083" max="3083" width="17.140625" style="2" customWidth="1"/>
    <col min="3084" max="3084" width="16" style="2" customWidth="1"/>
    <col min="3085" max="3085" width="21.5703125" style="2" customWidth="1"/>
    <col min="3086" max="3087" width="8.7109375" style="2"/>
    <col min="3088" max="3088" width="14.85546875" style="2" customWidth="1"/>
    <col min="3089" max="3089" width="20.140625" style="2" customWidth="1"/>
    <col min="3090" max="3332" width="8.7109375" style="2"/>
    <col min="3333" max="3333" width="41.85546875" style="2" customWidth="1"/>
    <col min="3334" max="3335" width="19" style="2" customWidth="1"/>
    <col min="3336" max="3336" width="33.5703125" style="2" customWidth="1"/>
    <col min="3337" max="3337" width="4.140625" style="2" customWidth="1"/>
    <col min="3338" max="3338" width="20.140625" style="2" customWidth="1"/>
    <col min="3339" max="3339" width="17.140625" style="2" customWidth="1"/>
    <col min="3340" max="3340" width="16" style="2" customWidth="1"/>
    <col min="3341" max="3341" width="21.5703125" style="2" customWidth="1"/>
    <col min="3342" max="3343" width="8.7109375" style="2"/>
    <col min="3344" max="3344" width="14.85546875" style="2" customWidth="1"/>
    <col min="3345" max="3345" width="20.140625" style="2" customWidth="1"/>
    <col min="3346" max="3588" width="8.7109375" style="2"/>
    <col min="3589" max="3589" width="41.85546875" style="2" customWidth="1"/>
    <col min="3590" max="3591" width="19" style="2" customWidth="1"/>
    <col min="3592" max="3592" width="33.5703125" style="2" customWidth="1"/>
    <col min="3593" max="3593" width="4.140625" style="2" customWidth="1"/>
    <col min="3594" max="3594" width="20.140625" style="2" customWidth="1"/>
    <col min="3595" max="3595" width="17.140625" style="2" customWidth="1"/>
    <col min="3596" max="3596" width="16" style="2" customWidth="1"/>
    <col min="3597" max="3597" width="21.5703125" style="2" customWidth="1"/>
    <col min="3598" max="3599" width="8.7109375" style="2"/>
    <col min="3600" max="3600" width="14.85546875" style="2" customWidth="1"/>
    <col min="3601" max="3601" width="20.140625" style="2" customWidth="1"/>
    <col min="3602" max="3844" width="8.7109375" style="2"/>
    <col min="3845" max="3845" width="41.85546875" style="2" customWidth="1"/>
    <col min="3846" max="3847" width="19" style="2" customWidth="1"/>
    <col min="3848" max="3848" width="33.5703125" style="2" customWidth="1"/>
    <col min="3849" max="3849" width="4.140625" style="2" customWidth="1"/>
    <col min="3850" max="3850" width="20.140625" style="2" customWidth="1"/>
    <col min="3851" max="3851" width="17.140625" style="2" customWidth="1"/>
    <col min="3852" max="3852" width="16" style="2" customWidth="1"/>
    <col min="3853" max="3853" width="21.5703125" style="2" customWidth="1"/>
    <col min="3854" max="3855" width="8.7109375" style="2"/>
    <col min="3856" max="3856" width="14.85546875" style="2" customWidth="1"/>
    <col min="3857" max="3857" width="20.140625" style="2" customWidth="1"/>
    <col min="3858" max="4100" width="8.7109375" style="2"/>
    <col min="4101" max="4101" width="41.85546875" style="2" customWidth="1"/>
    <col min="4102" max="4103" width="19" style="2" customWidth="1"/>
    <col min="4104" max="4104" width="33.5703125" style="2" customWidth="1"/>
    <col min="4105" max="4105" width="4.140625" style="2" customWidth="1"/>
    <col min="4106" max="4106" width="20.140625" style="2" customWidth="1"/>
    <col min="4107" max="4107" width="17.140625" style="2" customWidth="1"/>
    <col min="4108" max="4108" width="16" style="2" customWidth="1"/>
    <col min="4109" max="4109" width="21.5703125" style="2" customWidth="1"/>
    <col min="4110" max="4111" width="8.7109375" style="2"/>
    <col min="4112" max="4112" width="14.85546875" style="2" customWidth="1"/>
    <col min="4113" max="4113" width="20.140625" style="2" customWidth="1"/>
    <col min="4114" max="4356" width="8.7109375" style="2"/>
    <col min="4357" max="4357" width="41.85546875" style="2" customWidth="1"/>
    <col min="4358" max="4359" width="19" style="2" customWidth="1"/>
    <col min="4360" max="4360" width="33.5703125" style="2" customWidth="1"/>
    <col min="4361" max="4361" width="4.140625" style="2" customWidth="1"/>
    <col min="4362" max="4362" width="20.140625" style="2" customWidth="1"/>
    <col min="4363" max="4363" width="17.140625" style="2" customWidth="1"/>
    <col min="4364" max="4364" width="16" style="2" customWidth="1"/>
    <col min="4365" max="4365" width="21.5703125" style="2" customWidth="1"/>
    <col min="4366" max="4367" width="8.7109375" style="2"/>
    <col min="4368" max="4368" width="14.85546875" style="2" customWidth="1"/>
    <col min="4369" max="4369" width="20.140625" style="2" customWidth="1"/>
    <col min="4370" max="4612" width="8.7109375" style="2"/>
    <col min="4613" max="4613" width="41.85546875" style="2" customWidth="1"/>
    <col min="4614" max="4615" width="19" style="2" customWidth="1"/>
    <col min="4616" max="4616" width="33.5703125" style="2" customWidth="1"/>
    <col min="4617" max="4617" width="4.140625" style="2" customWidth="1"/>
    <col min="4618" max="4618" width="20.140625" style="2" customWidth="1"/>
    <col min="4619" max="4619" width="17.140625" style="2" customWidth="1"/>
    <col min="4620" max="4620" width="16" style="2" customWidth="1"/>
    <col min="4621" max="4621" width="21.5703125" style="2" customWidth="1"/>
    <col min="4622" max="4623" width="8.7109375" style="2"/>
    <col min="4624" max="4624" width="14.85546875" style="2" customWidth="1"/>
    <col min="4625" max="4625" width="20.140625" style="2" customWidth="1"/>
    <col min="4626" max="4868" width="8.7109375" style="2"/>
    <col min="4869" max="4869" width="41.85546875" style="2" customWidth="1"/>
    <col min="4870" max="4871" width="19" style="2" customWidth="1"/>
    <col min="4872" max="4872" width="33.5703125" style="2" customWidth="1"/>
    <col min="4873" max="4873" width="4.140625" style="2" customWidth="1"/>
    <col min="4874" max="4874" width="20.140625" style="2" customWidth="1"/>
    <col min="4875" max="4875" width="17.140625" style="2" customWidth="1"/>
    <col min="4876" max="4876" width="16" style="2" customWidth="1"/>
    <col min="4877" max="4877" width="21.5703125" style="2" customWidth="1"/>
    <col min="4878" max="4879" width="8.7109375" style="2"/>
    <col min="4880" max="4880" width="14.85546875" style="2" customWidth="1"/>
    <col min="4881" max="4881" width="20.140625" style="2" customWidth="1"/>
    <col min="4882" max="5124" width="8.7109375" style="2"/>
    <col min="5125" max="5125" width="41.85546875" style="2" customWidth="1"/>
    <col min="5126" max="5127" width="19" style="2" customWidth="1"/>
    <col min="5128" max="5128" width="33.5703125" style="2" customWidth="1"/>
    <col min="5129" max="5129" width="4.140625" style="2" customWidth="1"/>
    <col min="5130" max="5130" width="20.140625" style="2" customWidth="1"/>
    <col min="5131" max="5131" width="17.140625" style="2" customWidth="1"/>
    <col min="5132" max="5132" width="16" style="2" customWidth="1"/>
    <col min="5133" max="5133" width="21.5703125" style="2" customWidth="1"/>
    <col min="5134" max="5135" width="8.7109375" style="2"/>
    <col min="5136" max="5136" width="14.85546875" style="2" customWidth="1"/>
    <col min="5137" max="5137" width="20.140625" style="2" customWidth="1"/>
    <col min="5138" max="5380" width="8.7109375" style="2"/>
    <col min="5381" max="5381" width="41.85546875" style="2" customWidth="1"/>
    <col min="5382" max="5383" width="19" style="2" customWidth="1"/>
    <col min="5384" max="5384" width="33.5703125" style="2" customWidth="1"/>
    <col min="5385" max="5385" width="4.140625" style="2" customWidth="1"/>
    <col min="5386" max="5386" width="20.140625" style="2" customWidth="1"/>
    <col min="5387" max="5387" width="17.140625" style="2" customWidth="1"/>
    <col min="5388" max="5388" width="16" style="2" customWidth="1"/>
    <col min="5389" max="5389" width="21.5703125" style="2" customWidth="1"/>
    <col min="5390" max="5391" width="8.7109375" style="2"/>
    <col min="5392" max="5392" width="14.85546875" style="2" customWidth="1"/>
    <col min="5393" max="5393" width="20.140625" style="2" customWidth="1"/>
    <col min="5394" max="5636" width="8.7109375" style="2"/>
    <col min="5637" max="5637" width="41.85546875" style="2" customWidth="1"/>
    <col min="5638" max="5639" width="19" style="2" customWidth="1"/>
    <col min="5640" max="5640" width="33.5703125" style="2" customWidth="1"/>
    <col min="5641" max="5641" width="4.140625" style="2" customWidth="1"/>
    <col min="5642" max="5642" width="20.140625" style="2" customWidth="1"/>
    <col min="5643" max="5643" width="17.140625" style="2" customWidth="1"/>
    <col min="5644" max="5644" width="16" style="2" customWidth="1"/>
    <col min="5645" max="5645" width="21.5703125" style="2" customWidth="1"/>
    <col min="5646" max="5647" width="8.7109375" style="2"/>
    <col min="5648" max="5648" width="14.85546875" style="2" customWidth="1"/>
    <col min="5649" max="5649" width="20.140625" style="2" customWidth="1"/>
    <col min="5650" max="5892" width="8.7109375" style="2"/>
    <col min="5893" max="5893" width="41.85546875" style="2" customWidth="1"/>
    <col min="5894" max="5895" width="19" style="2" customWidth="1"/>
    <col min="5896" max="5896" width="33.5703125" style="2" customWidth="1"/>
    <col min="5897" max="5897" width="4.140625" style="2" customWidth="1"/>
    <col min="5898" max="5898" width="20.140625" style="2" customWidth="1"/>
    <col min="5899" max="5899" width="17.140625" style="2" customWidth="1"/>
    <col min="5900" max="5900" width="16" style="2" customWidth="1"/>
    <col min="5901" max="5901" width="21.5703125" style="2" customWidth="1"/>
    <col min="5902" max="5903" width="8.7109375" style="2"/>
    <col min="5904" max="5904" width="14.85546875" style="2" customWidth="1"/>
    <col min="5905" max="5905" width="20.140625" style="2" customWidth="1"/>
    <col min="5906" max="6148" width="8.7109375" style="2"/>
    <col min="6149" max="6149" width="41.85546875" style="2" customWidth="1"/>
    <col min="6150" max="6151" width="19" style="2" customWidth="1"/>
    <col min="6152" max="6152" width="33.5703125" style="2" customWidth="1"/>
    <col min="6153" max="6153" width="4.140625" style="2" customWidth="1"/>
    <col min="6154" max="6154" width="20.140625" style="2" customWidth="1"/>
    <col min="6155" max="6155" width="17.140625" style="2" customWidth="1"/>
    <col min="6156" max="6156" width="16" style="2" customWidth="1"/>
    <col min="6157" max="6157" width="21.5703125" style="2" customWidth="1"/>
    <col min="6158" max="6159" width="8.7109375" style="2"/>
    <col min="6160" max="6160" width="14.85546875" style="2" customWidth="1"/>
    <col min="6161" max="6161" width="20.140625" style="2" customWidth="1"/>
    <col min="6162" max="6404" width="8.7109375" style="2"/>
    <col min="6405" max="6405" width="41.85546875" style="2" customWidth="1"/>
    <col min="6406" max="6407" width="19" style="2" customWidth="1"/>
    <col min="6408" max="6408" width="33.5703125" style="2" customWidth="1"/>
    <col min="6409" max="6409" width="4.140625" style="2" customWidth="1"/>
    <col min="6410" max="6410" width="20.140625" style="2" customWidth="1"/>
    <col min="6411" max="6411" width="17.140625" style="2" customWidth="1"/>
    <col min="6412" max="6412" width="16" style="2" customWidth="1"/>
    <col min="6413" max="6413" width="21.5703125" style="2" customWidth="1"/>
    <col min="6414" max="6415" width="8.7109375" style="2"/>
    <col min="6416" max="6416" width="14.85546875" style="2" customWidth="1"/>
    <col min="6417" max="6417" width="20.140625" style="2" customWidth="1"/>
    <col min="6418" max="6660" width="8.7109375" style="2"/>
    <col min="6661" max="6661" width="41.85546875" style="2" customWidth="1"/>
    <col min="6662" max="6663" width="19" style="2" customWidth="1"/>
    <col min="6664" max="6664" width="33.5703125" style="2" customWidth="1"/>
    <col min="6665" max="6665" width="4.140625" style="2" customWidth="1"/>
    <col min="6666" max="6666" width="20.140625" style="2" customWidth="1"/>
    <col min="6667" max="6667" width="17.140625" style="2" customWidth="1"/>
    <col min="6668" max="6668" width="16" style="2" customWidth="1"/>
    <col min="6669" max="6669" width="21.5703125" style="2" customWidth="1"/>
    <col min="6670" max="6671" width="8.7109375" style="2"/>
    <col min="6672" max="6672" width="14.85546875" style="2" customWidth="1"/>
    <col min="6673" max="6673" width="20.140625" style="2" customWidth="1"/>
    <col min="6674" max="6916" width="8.7109375" style="2"/>
    <col min="6917" max="6917" width="41.85546875" style="2" customWidth="1"/>
    <col min="6918" max="6919" width="19" style="2" customWidth="1"/>
    <col min="6920" max="6920" width="33.5703125" style="2" customWidth="1"/>
    <col min="6921" max="6921" width="4.140625" style="2" customWidth="1"/>
    <col min="6922" max="6922" width="20.140625" style="2" customWidth="1"/>
    <col min="6923" max="6923" width="17.140625" style="2" customWidth="1"/>
    <col min="6924" max="6924" width="16" style="2" customWidth="1"/>
    <col min="6925" max="6925" width="21.5703125" style="2" customWidth="1"/>
    <col min="6926" max="6927" width="8.7109375" style="2"/>
    <col min="6928" max="6928" width="14.85546875" style="2" customWidth="1"/>
    <col min="6929" max="6929" width="20.140625" style="2" customWidth="1"/>
    <col min="6930" max="7172" width="8.7109375" style="2"/>
    <col min="7173" max="7173" width="41.85546875" style="2" customWidth="1"/>
    <col min="7174" max="7175" width="19" style="2" customWidth="1"/>
    <col min="7176" max="7176" width="33.5703125" style="2" customWidth="1"/>
    <col min="7177" max="7177" width="4.140625" style="2" customWidth="1"/>
    <col min="7178" max="7178" width="20.140625" style="2" customWidth="1"/>
    <col min="7179" max="7179" width="17.140625" style="2" customWidth="1"/>
    <col min="7180" max="7180" width="16" style="2" customWidth="1"/>
    <col min="7181" max="7181" width="21.5703125" style="2" customWidth="1"/>
    <col min="7182" max="7183" width="8.7109375" style="2"/>
    <col min="7184" max="7184" width="14.85546875" style="2" customWidth="1"/>
    <col min="7185" max="7185" width="20.140625" style="2" customWidth="1"/>
    <col min="7186" max="7428" width="8.7109375" style="2"/>
    <col min="7429" max="7429" width="41.85546875" style="2" customWidth="1"/>
    <col min="7430" max="7431" width="19" style="2" customWidth="1"/>
    <col min="7432" max="7432" width="33.5703125" style="2" customWidth="1"/>
    <col min="7433" max="7433" width="4.140625" style="2" customWidth="1"/>
    <col min="7434" max="7434" width="20.140625" style="2" customWidth="1"/>
    <col min="7435" max="7435" width="17.140625" style="2" customWidth="1"/>
    <col min="7436" max="7436" width="16" style="2" customWidth="1"/>
    <col min="7437" max="7437" width="21.5703125" style="2" customWidth="1"/>
    <col min="7438" max="7439" width="8.7109375" style="2"/>
    <col min="7440" max="7440" width="14.85546875" style="2" customWidth="1"/>
    <col min="7441" max="7441" width="20.140625" style="2" customWidth="1"/>
    <col min="7442" max="7684" width="8.7109375" style="2"/>
    <col min="7685" max="7685" width="41.85546875" style="2" customWidth="1"/>
    <col min="7686" max="7687" width="19" style="2" customWidth="1"/>
    <col min="7688" max="7688" width="33.5703125" style="2" customWidth="1"/>
    <col min="7689" max="7689" width="4.140625" style="2" customWidth="1"/>
    <col min="7690" max="7690" width="20.140625" style="2" customWidth="1"/>
    <col min="7691" max="7691" width="17.140625" style="2" customWidth="1"/>
    <col min="7692" max="7692" width="16" style="2" customWidth="1"/>
    <col min="7693" max="7693" width="21.5703125" style="2" customWidth="1"/>
    <col min="7694" max="7695" width="8.7109375" style="2"/>
    <col min="7696" max="7696" width="14.85546875" style="2" customWidth="1"/>
    <col min="7697" max="7697" width="20.140625" style="2" customWidth="1"/>
    <col min="7698" max="7940" width="8.7109375" style="2"/>
    <col min="7941" max="7941" width="41.85546875" style="2" customWidth="1"/>
    <col min="7942" max="7943" width="19" style="2" customWidth="1"/>
    <col min="7944" max="7944" width="33.5703125" style="2" customWidth="1"/>
    <col min="7945" max="7945" width="4.140625" style="2" customWidth="1"/>
    <col min="7946" max="7946" width="20.140625" style="2" customWidth="1"/>
    <col min="7947" max="7947" width="17.140625" style="2" customWidth="1"/>
    <col min="7948" max="7948" width="16" style="2" customWidth="1"/>
    <col min="7949" max="7949" width="21.5703125" style="2" customWidth="1"/>
    <col min="7950" max="7951" width="8.7109375" style="2"/>
    <col min="7952" max="7952" width="14.85546875" style="2" customWidth="1"/>
    <col min="7953" max="7953" width="20.140625" style="2" customWidth="1"/>
    <col min="7954" max="8196" width="8.7109375" style="2"/>
    <col min="8197" max="8197" width="41.85546875" style="2" customWidth="1"/>
    <col min="8198" max="8199" width="19" style="2" customWidth="1"/>
    <col min="8200" max="8200" width="33.5703125" style="2" customWidth="1"/>
    <col min="8201" max="8201" width="4.140625" style="2" customWidth="1"/>
    <col min="8202" max="8202" width="20.140625" style="2" customWidth="1"/>
    <col min="8203" max="8203" width="17.140625" style="2" customWidth="1"/>
    <col min="8204" max="8204" width="16" style="2" customWidth="1"/>
    <col min="8205" max="8205" width="21.5703125" style="2" customWidth="1"/>
    <col min="8206" max="8207" width="8.7109375" style="2"/>
    <col min="8208" max="8208" width="14.85546875" style="2" customWidth="1"/>
    <col min="8209" max="8209" width="20.140625" style="2" customWidth="1"/>
    <col min="8210" max="8452" width="8.7109375" style="2"/>
    <col min="8453" max="8453" width="41.85546875" style="2" customWidth="1"/>
    <col min="8454" max="8455" width="19" style="2" customWidth="1"/>
    <col min="8456" max="8456" width="33.5703125" style="2" customWidth="1"/>
    <col min="8457" max="8457" width="4.140625" style="2" customWidth="1"/>
    <col min="8458" max="8458" width="20.140625" style="2" customWidth="1"/>
    <col min="8459" max="8459" width="17.140625" style="2" customWidth="1"/>
    <col min="8460" max="8460" width="16" style="2" customWidth="1"/>
    <col min="8461" max="8461" width="21.5703125" style="2" customWidth="1"/>
    <col min="8462" max="8463" width="8.7109375" style="2"/>
    <col min="8464" max="8464" width="14.85546875" style="2" customWidth="1"/>
    <col min="8465" max="8465" width="20.140625" style="2" customWidth="1"/>
    <col min="8466" max="8708" width="8.7109375" style="2"/>
    <col min="8709" max="8709" width="41.85546875" style="2" customWidth="1"/>
    <col min="8710" max="8711" width="19" style="2" customWidth="1"/>
    <col min="8712" max="8712" width="33.5703125" style="2" customWidth="1"/>
    <col min="8713" max="8713" width="4.140625" style="2" customWidth="1"/>
    <col min="8714" max="8714" width="20.140625" style="2" customWidth="1"/>
    <col min="8715" max="8715" width="17.140625" style="2" customWidth="1"/>
    <col min="8716" max="8716" width="16" style="2" customWidth="1"/>
    <col min="8717" max="8717" width="21.5703125" style="2" customWidth="1"/>
    <col min="8718" max="8719" width="8.7109375" style="2"/>
    <col min="8720" max="8720" width="14.85546875" style="2" customWidth="1"/>
    <col min="8721" max="8721" width="20.140625" style="2" customWidth="1"/>
    <col min="8722" max="8964" width="8.7109375" style="2"/>
    <col min="8965" max="8965" width="41.85546875" style="2" customWidth="1"/>
    <col min="8966" max="8967" width="19" style="2" customWidth="1"/>
    <col min="8968" max="8968" width="33.5703125" style="2" customWidth="1"/>
    <col min="8969" max="8969" width="4.140625" style="2" customWidth="1"/>
    <col min="8970" max="8970" width="20.140625" style="2" customWidth="1"/>
    <col min="8971" max="8971" width="17.140625" style="2" customWidth="1"/>
    <col min="8972" max="8972" width="16" style="2" customWidth="1"/>
    <col min="8973" max="8973" width="21.5703125" style="2" customWidth="1"/>
    <col min="8974" max="8975" width="8.7109375" style="2"/>
    <col min="8976" max="8976" width="14.85546875" style="2" customWidth="1"/>
    <col min="8977" max="8977" width="20.140625" style="2" customWidth="1"/>
    <col min="8978" max="9220" width="8.7109375" style="2"/>
    <col min="9221" max="9221" width="41.85546875" style="2" customWidth="1"/>
    <col min="9222" max="9223" width="19" style="2" customWidth="1"/>
    <col min="9224" max="9224" width="33.5703125" style="2" customWidth="1"/>
    <col min="9225" max="9225" width="4.140625" style="2" customWidth="1"/>
    <col min="9226" max="9226" width="20.140625" style="2" customWidth="1"/>
    <col min="9227" max="9227" width="17.140625" style="2" customWidth="1"/>
    <col min="9228" max="9228" width="16" style="2" customWidth="1"/>
    <col min="9229" max="9229" width="21.5703125" style="2" customWidth="1"/>
    <col min="9230" max="9231" width="8.7109375" style="2"/>
    <col min="9232" max="9232" width="14.85546875" style="2" customWidth="1"/>
    <col min="9233" max="9233" width="20.140625" style="2" customWidth="1"/>
    <col min="9234" max="9476" width="8.7109375" style="2"/>
    <col min="9477" max="9477" width="41.85546875" style="2" customWidth="1"/>
    <col min="9478" max="9479" width="19" style="2" customWidth="1"/>
    <col min="9480" max="9480" width="33.5703125" style="2" customWidth="1"/>
    <col min="9481" max="9481" width="4.140625" style="2" customWidth="1"/>
    <col min="9482" max="9482" width="20.140625" style="2" customWidth="1"/>
    <col min="9483" max="9483" width="17.140625" style="2" customWidth="1"/>
    <col min="9484" max="9484" width="16" style="2" customWidth="1"/>
    <col min="9485" max="9485" width="21.5703125" style="2" customWidth="1"/>
    <col min="9486" max="9487" width="8.7109375" style="2"/>
    <col min="9488" max="9488" width="14.85546875" style="2" customWidth="1"/>
    <col min="9489" max="9489" width="20.140625" style="2" customWidth="1"/>
    <col min="9490" max="9732" width="8.7109375" style="2"/>
    <col min="9733" max="9733" width="41.85546875" style="2" customWidth="1"/>
    <col min="9734" max="9735" width="19" style="2" customWidth="1"/>
    <col min="9736" max="9736" width="33.5703125" style="2" customWidth="1"/>
    <col min="9737" max="9737" width="4.140625" style="2" customWidth="1"/>
    <col min="9738" max="9738" width="20.140625" style="2" customWidth="1"/>
    <col min="9739" max="9739" width="17.140625" style="2" customWidth="1"/>
    <col min="9740" max="9740" width="16" style="2" customWidth="1"/>
    <col min="9741" max="9741" width="21.5703125" style="2" customWidth="1"/>
    <col min="9742" max="9743" width="8.7109375" style="2"/>
    <col min="9744" max="9744" width="14.85546875" style="2" customWidth="1"/>
    <col min="9745" max="9745" width="20.140625" style="2" customWidth="1"/>
    <col min="9746" max="9988" width="8.7109375" style="2"/>
    <col min="9989" max="9989" width="41.85546875" style="2" customWidth="1"/>
    <col min="9990" max="9991" width="19" style="2" customWidth="1"/>
    <col min="9992" max="9992" width="33.5703125" style="2" customWidth="1"/>
    <col min="9993" max="9993" width="4.140625" style="2" customWidth="1"/>
    <col min="9994" max="9994" width="20.140625" style="2" customWidth="1"/>
    <col min="9995" max="9995" width="17.140625" style="2" customWidth="1"/>
    <col min="9996" max="9996" width="16" style="2" customWidth="1"/>
    <col min="9997" max="9997" width="21.5703125" style="2" customWidth="1"/>
    <col min="9998" max="9999" width="8.7109375" style="2"/>
    <col min="10000" max="10000" width="14.85546875" style="2" customWidth="1"/>
    <col min="10001" max="10001" width="20.140625" style="2" customWidth="1"/>
    <col min="10002" max="10244" width="8.7109375" style="2"/>
    <col min="10245" max="10245" width="41.85546875" style="2" customWidth="1"/>
    <col min="10246" max="10247" width="19" style="2" customWidth="1"/>
    <col min="10248" max="10248" width="33.5703125" style="2" customWidth="1"/>
    <col min="10249" max="10249" width="4.140625" style="2" customWidth="1"/>
    <col min="10250" max="10250" width="20.140625" style="2" customWidth="1"/>
    <col min="10251" max="10251" width="17.140625" style="2" customWidth="1"/>
    <col min="10252" max="10252" width="16" style="2" customWidth="1"/>
    <col min="10253" max="10253" width="21.5703125" style="2" customWidth="1"/>
    <col min="10254" max="10255" width="8.7109375" style="2"/>
    <col min="10256" max="10256" width="14.85546875" style="2" customWidth="1"/>
    <col min="10257" max="10257" width="20.140625" style="2" customWidth="1"/>
    <col min="10258" max="10500" width="8.7109375" style="2"/>
    <col min="10501" max="10501" width="41.85546875" style="2" customWidth="1"/>
    <col min="10502" max="10503" width="19" style="2" customWidth="1"/>
    <col min="10504" max="10504" width="33.5703125" style="2" customWidth="1"/>
    <col min="10505" max="10505" width="4.140625" style="2" customWidth="1"/>
    <col min="10506" max="10506" width="20.140625" style="2" customWidth="1"/>
    <col min="10507" max="10507" width="17.140625" style="2" customWidth="1"/>
    <col min="10508" max="10508" width="16" style="2" customWidth="1"/>
    <col min="10509" max="10509" width="21.5703125" style="2" customWidth="1"/>
    <col min="10510" max="10511" width="8.7109375" style="2"/>
    <col min="10512" max="10512" width="14.85546875" style="2" customWidth="1"/>
    <col min="10513" max="10513" width="20.140625" style="2" customWidth="1"/>
    <col min="10514" max="10756" width="8.7109375" style="2"/>
    <col min="10757" max="10757" width="41.85546875" style="2" customWidth="1"/>
    <col min="10758" max="10759" width="19" style="2" customWidth="1"/>
    <col min="10760" max="10760" width="33.5703125" style="2" customWidth="1"/>
    <col min="10761" max="10761" width="4.140625" style="2" customWidth="1"/>
    <col min="10762" max="10762" width="20.140625" style="2" customWidth="1"/>
    <col min="10763" max="10763" width="17.140625" style="2" customWidth="1"/>
    <col min="10764" max="10764" width="16" style="2" customWidth="1"/>
    <col min="10765" max="10765" width="21.5703125" style="2" customWidth="1"/>
    <col min="10766" max="10767" width="8.7109375" style="2"/>
    <col min="10768" max="10768" width="14.85546875" style="2" customWidth="1"/>
    <col min="10769" max="10769" width="20.140625" style="2" customWidth="1"/>
    <col min="10770" max="11012" width="8.7109375" style="2"/>
    <col min="11013" max="11013" width="41.85546875" style="2" customWidth="1"/>
    <col min="11014" max="11015" width="19" style="2" customWidth="1"/>
    <col min="11016" max="11016" width="33.5703125" style="2" customWidth="1"/>
    <col min="11017" max="11017" width="4.140625" style="2" customWidth="1"/>
    <col min="11018" max="11018" width="20.140625" style="2" customWidth="1"/>
    <col min="11019" max="11019" width="17.140625" style="2" customWidth="1"/>
    <col min="11020" max="11020" width="16" style="2" customWidth="1"/>
    <col min="11021" max="11021" width="21.5703125" style="2" customWidth="1"/>
    <col min="11022" max="11023" width="8.7109375" style="2"/>
    <col min="11024" max="11024" width="14.85546875" style="2" customWidth="1"/>
    <col min="11025" max="11025" width="20.140625" style="2" customWidth="1"/>
    <col min="11026" max="11268" width="8.7109375" style="2"/>
    <col min="11269" max="11269" width="41.85546875" style="2" customWidth="1"/>
    <col min="11270" max="11271" width="19" style="2" customWidth="1"/>
    <col min="11272" max="11272" width="33.5703125" style="2" customWidth="1"/>
    <col min="11273" max="11273" width="4.140625" style="2" customWidth="1"/>
    <col min="11274" max="11274" width="20.140625" style="2" customWidth="1"/>
    <col min="11275" max="11275" width="17.140625" style="2" customWidth="1"/>
    <col min="11276" max="11276" width="16" style="2" customWidth="1"/>
    <col min="11277" max="11277" width="21.5703125" style="2" customWidth="1"/>
    <col min="11278" max="11279" width="8.7109375" style="2"/>
    <col min="11280" max="11280" width="14.85546875" style="2" customWidth="1"/>
    <col min="11281" max="11281" width="20.140625" style="2" customWidth="1"/>
    <col min="11282" max="11524" width="8.7109375" style="2"/>
    <col min="11525" max="11525" width="41.85546875" style="2" customWidth="1"/>
    <col min="11526" max="11527" width="19" style="2" customWidth="1"/>
    <col min="11528" max="11528" width="33.5703125" style="2" customWidth="1"/>
    <col min="11529" max="11529" width="4.140625" style="2" customWidth="1"/>
    <col min="11530" max="11530" width="20.140625" style="2" customWidth="1"/>
    <col min="11531" max="11531" width="17.140625" style="2" customWidth="1"/>
    <col min="11532" max="11532" width="16" style="2" customWidth="1"/>
    <col min="11533" max="11533" width="21.5703125" style="2" customWidth="1"/>
    <col min="11534" max="11535" width="8.7109375" style="2"/>
    <col min="11536" max="11536" width="14.85546875" style="2" customWidth="1"/>
    <col min="11537" max="11537" width="20.140625" style="2" customWidth="1"/>
    <col min="11538" max="11780" width="8.7109375" style="2"/>
    <col min="11781" max="11781" width="41.85546875" style="2" customWidth="1"/>
    <col min="11782" max="11783" width="19" style="2" customWidth="1"/>
    <col min="11784" max="11784" width="33.5703125" style="2" customWidth="1"/>
    <col min="11785" max="11785" width="4.140625" style="2" customWidth="1"/>
    <col min="11786" max="11786" width="20.140625" style="2" customWidth="1"/>
    <col min="11787" max="11787" width="17.140625" style="2" customWidth="1"/>
    <col min="11788" max="11788" width="16" style="2" customWidth="1"/>
    <col min="11789" max="11789" width="21.5703125" style="2" customWidth="1"/>
    <col min="11790" max="11791" width="8.7109375" style="2"/>
    <col min="11792" max="11792" width="14.85546875" style="2" customWidth="1"/>
    <col min="11793" max="11793" width="20.140625" style="2" customWidth="1"/>
    <col min="11794" max="12036" width="8.7109375" style="2"/>
    <col min="12037" max="12037" width="41.85546875" style="2" customWidth="1"/>
    <col min="12038" max="12039" width="19" style="2" customWidth="1"/>
    <col min="12040" max="12040" width="33.5703125" style="2" customWidth="1"/>
    <col min="12041" max="12041" width="4.140625" style="2" customWidth="1"/>
    <col min="12042" max="12042" width="20.140625" style="2" customWidth="1"/>
    <col min="12043" max="12043" width="17.140625" style="2" customWidth="1"/>
    <col min="12044" max="12044" width="16" style="2" customWidth="1"/>
    <col min="12045" max="12045" width="21.5703125" style="2" customWidth="1"/>
    <col min="12046" max="12047" width="8.7109375" style="2"/>
    <col min="12048" max="12048" width="14.85546875" style="2" customWidth="1"/>
    <col min="12049" max="12049" width="20.140625" style="2" customWidth="1"/>
    <col min="12050" max="12292" width="8.7109375" style="2"/>
    <col min="12293" max="12293" width="41.85546875" style="2" customWidth="1"/>
    <col min="12294" max="12295" width="19" style="2" customWidth="1"/>
    <col min="12296" max="12296" width="33.5703125" style="2" customWidth="1"/>
    <col min="12297" max="12297" width="4.140625" style="2" customWidth="1"/>
    <col min="12298" max="12298" width="20.140625" style="2" customWidth="1"/>
    <col min="12299" max="12299" width="17.140625" style="2" customWidth="1"/>
    <col min="12300" max="12300" width="16" style="2" customWidth="1"/>
    <col min="12301" max="12301" width="21.5703125" style="2" customWidth="1"/>
    <col min="12302" max="12303" width="8.7109375" style="2"/>
    <col min="12304" max="12304" width="14.85546875" style="2" customWidth="1"/>
    <col min="12305" max="12305" width="20.140625" style="2" customWidth="1"/>
    <col min="12306" max="12548" width="8.7109375" style="2"/>
    <col min="12549" max="12549" width="41.85546875" style="2" customWidth="1"/>
    <col min="12550" max="12551" width="19" style="2" customWidth="1"/>
    <col min="12552" max="12552" width="33.5703125" style="2" customWidth="1"/>
    <col min="12553" max="12553" width="4.140625" style="2" customWidth="1"/>
    <col min="12554" max="12554" width="20.140625" style="2" customWidth="1"/>
    <col min="12555" max="12555" width="17.140625" style="2" customWidth="1"/>
    <col min="12556" max="12556" width="16" style="2" customWidth="1"/>
    <col min="12557" max="12557" width="21.5703125" style="2" customWidth="1"/>
    <col min="12558" max="12559" width="8.7109375" style="2"/>
    <col min="12560" max="12560" width="14.85546875" style="2" customWidth="1"/>
    <col min="12561" max="12561" width="20.140625" style="2" customWidth="1"/>
    <col min="12562" max="12804" width="8.7109375" style="2"/>
    <col min="12805" max="12805" width="41.85546875" style="2" customWidth="1"/>
    <col min="12806" max="12807" width="19" style="2" customWidth="1"/>
    <col min="12808" max="12808" width="33.5703125" style="2" customWidth="1"/>
    <col min="12809" max="12809" width="4.140625" style="2" customWidth="1"/>
    <col min="12810" max="12810" width="20.140625" style="2" customWidth="1"/>
    <col min="12811" max="12811" width="17.140625" style="2" customWidth="1"/>
    <col min="12812" max="12812" width="16" style="2" customWidth="1"/>
    <col min="12813" max="12813" width="21.5703125" style="2" customWidth="1"/>
    <col min="12814" max="12815" width="8.7109375" style="2"/>
    <col min="12816" max="12816" width="14.85546875" style="2" customWidth="1"/>
    <col min="12817" max="12817" width="20.140625" style="2" customWidth="1"/>
    <col min="12818" max="13060" width="8.7109375" style="2"/>
    <col min="13061" max="13061" width="41.85546875" style="2" customWidth="1"/>
    <col min="13062" max="13063" width="19" style="2" customWidth="1"/>
    <col min="13064" max="13064" width="33.5703125" style="2" customWidth="1"/>
    <col min="13065" max="13065" width="4.140625" style="2" customWidth="1"/>
    <col min="13066" max="13066" width="20.140625" style="2" customWidth="1"/>
    <col min="13067" max="13067" width="17.140625" style="2" customWidth="1"/>
    <col min="13068" max="13068" width="16" style="2" customWidth="1"/>
    <col min="13069" max="13069" width="21.5703125" style="2" customWidth="1"/>
    <col min="13070" max="13071" width="8.7109375" style="2"/>
    <col min="13072" max="13072" width="14.85546875" style="2" customWidth="1"/>
    <col min="13073" max="13073" width="20.140625" style="2" customWidth="1"/>
    <col min="13074" max="13316" width="8.7109375" style="2"/>
    <col min="13317" max="13317" width="41.85546875" style="2" customWidth="1"/>
    <col min="13318" max="13319" width="19" style="2" customWidth="1"/>
    <col min="13320" max="13320" width="33.5703125" style="2" customWidth="1"/>
    <col min="13321" max="13321" width="4.140625" style="2" customWidth="1"/>
    <col min="13322" max="13322" width="20.140625" style="2" customWidth="1"/>
    <col min="13323" max="13323" width="17.140625" style="2" customWidth="1"/>
    <col min="13324" max="13324" width="16" style="2" customWidth="1"/>
    <col min="13325" max="13325" width="21.5703125" style="2" customWidth="1"/>
    <col min="13326" max="13327" width="8.7109375" style="2"/>
    <col min="13328" max="13328" width="14.85546875" style="2" customWidth="1"/>
    <col min="13329" max="13329" width="20.140625" style="2" customWidth="1"/>
    <col min="13330" max="13572" width="8.7109375" style="2"/>
    <col min="13573" max="13573" width="41.85546875" style="2" customWidth="1"/>
    <col min="13574" max="13575" width="19" style="2" customWidth="1"/>
    <col min="13576" max="13576" width="33.5703125" style="2" customWidth="1"/>
    <col min="13577" max="13577" width="4.140625" style="2" customWidth="1"/>
    <col min="13578" max="13578" width="20.140625" style="2" customWidth="1"/>
    <col min="13579" max="13579" width="17.140625" style="2" customWidth="1"/>
    <col min="13580" max="13580" width="16" style="2" customWidth="1"/>
    <col min="13581" max="13581" width="21.5703125" style="2" customWidth="1"/>
    <col min="13582" max="13583" width="8.7109375" style="2"/>
    <col min="13584" max="13584" width="14.85546875" style="2" customWidth="1"/>
    <col min="13585" max="13585" width="20.140625" style="2" customWidth="1"/>
    <col min="13586" max="13828" width="8.7109375" style="2"/>
    <col min="13829" max="13829" width="41.85546875" style="2" customWidth="1"/>
    <col min="13830" max="13831" width="19" style="2" customWidth="1"/>
    <col min="13832" max="13832" width="33.5703125" style="2" customWidth="1"/>
    <col min="13833" max="13833" width="4.140625" style="2" customWidth="1"/>
    <col min="13834" max="13834" width="20.140625" style="2" customWidth="1"/>
    <col min="13835" max="13835" width="17.140625" style="2" customWidth="1"/>
    <col min="13836" max="13836" width="16" style="2" customWidth="1"/>
    <col min="13837" max="13837" width="21.5703125" style="2" customWidth="1"/>
    <col min="13838" max="13839" width="8.7109375" style="2"/>
    <col min="13840" max="13840" width="14.85546875" style="2" customWidth="1"/>
    <col min="13841" max="13841" width="20.140625" style="2" customWidth="1"/>
    <col min="13842" max="14084" width="8.7109375" style="2"/>
    <col min="14085" max="14085" width="41.85546875" style="2" customWidth="1"/>
    <col min="14086" max="14087" width="19" style="2" customWidth="1"/>
    <col min="14088" max="14088" width="33.5703125" style="2" customWidth="1"/>
    <col min="14089" max="14089" width="4.140625" style="2" customWidth="1"/>
    <col min="14090" max="14090" width="20.140625" style="2" customWidth="1"/>
    <col min="14091" max="14091" width="17.140625" style="2" customWidth="1"/>
    <col min="14092" max="14092" width="16" style="2" customWidth="1"/>
    <col min="14093" max="14093" width="21.5703125" style="2" customWidth="1"/>
    <col min="14094" max="14095" width="8.7109375" style="2"/>
    <col min="14096" max="14096" width="14.85546875" style="2" customWidth="1"/>
    <col min="14097" max="14097" width="20.140625" style="2" customWidth="1"/>
    <col min="14098" max="14340" width="8.7109375" style="2"/>
    <col min="14341" max="14341" width="41.85546875" style="2" customWidth="1"/>
    <col min="14342" max="14343" width="19" style="2" customWidth="1"/>
    <col min="14344" max="14344" width="33.5703125" style="2" customWidth="1"/>
    <col min="14345" max="14345" width="4.140625" style="2" customWidth="1"/>
    <col min="14346" max="14346" width="20.140625" style="2" customWidth="1"/>
    <col min="14347" max="14347" width="17.140625" style="2" customWidth="1"/>
    <col min="14348" max="14348" width="16" style="2" customWidth="1"/>
    <col min="14349" max="14349" width="21.5703125" style="2" customWidth="1"/>
    <col min="14350" max="14351" width="8.7109375" style="2"/>
    <col min="14352" max="14352" width="14.85546875" style="2" customWidth="1"/>
    <col min="14353" max="14353" width="20.140625" style="2" customWidth="1"/>
    <col min="14354" max="14596" width="8.7109375" style="2"/>
    <col min="14597" max="14597" width="41.85546875" style="2" customWidth="1"/>
    <col min="14598" max="14599" width="19" style="2" customWidth="1"/>
    <col min="14600" max="14600" width="33.5703125" style="2" customWidth="1"/>
    <col min="14601" max="14601" width="4.140625" style="2" customWidth="1"/>
    <col min="14602" max="14602" width="20.140625" style="2" customWidth="1"/>
    <col min="14603" max="14603" width="17.140625" style="2" customWidth="1"/>
    <col min="14604" max="14604" width="16" style="2" customWidth="1"/>
    <col min="14605" max="14605" width="21.5703125" style="2" customWidth="1"/>
    <col min="14606" max="14607" width="8.7109375" style="2"/>
    <col min="14608" max="14608" width="14.85546875" style="2" customWidth="1"/>
    <col min="14609" max="14609" width="20.140625" style="2" customWidth="1"/>
    <col min="14610" max="14852" width="8.7109375" style="2"/>
    <col min="14853" max="14853" width="41.85546875" style="2" customWidth="1"/>
    <col min="14854" max="14855" width="19" style="2" customWidth="1"/>
    <col min="14856" max="14856" width="33.5703125" style="2" customWidth="1"/>
    <col min="14857" max="14857" width="4.140625" style="2" customWidth="1"/>
    <col min="14858" max="14858" width="20.140625" style="2" customWidth="1"/>
    <col min="14859" max="14859" width="17.140625" style="2" customWidth="1"/>
    <col min="14860" max="14860" width="16" style="2" customWidth="1"/>
    <col min="14861" max="14861" width="21.5703125" style="2" customWidth="1"/>
    <col min="14862" max="14863" width="8.7109375" style="2"/>
    <col min="14864" max="14864" width="14.85546875" style="2" customWidth="1"/>
    <col min="14865" max="14865" width="20.140625" style="2" customWidth="1"/>
    <col min="14866" max="15108" width="8.7109375" style="2"/>
    <col min="15109" max="15109" width="41.85546875" style="2" customWidth="1"/>
    <col min="15110" max="15111" width="19" style="2" customWidth="1"/>
    <col min="15112" max="15112" width="33.5703125" style="2" customWidth="1"/>
    <col min="15113" max="15113" width="4.140625" style="2" customWidth="1"/>
    <col min="15114" max="15114" width="20.140625" style="2" customWidth="1"/>
    <col min="15115" max="15115" width="17.140625" style="2" customWidth="1"/>
    <col min="15116" max="15116" width="16" style="2" customWidth="1"/>
    <col min="15117" max="15117" width="21.5703125" style="2" customWidth="1"/>
    <col min="15118" max="15119" width="8.7109375" style="2"/>
    <col min="15120" max="15120" width="14.85546875" style="2" customWidth="1"/>
    <col min="15121" max="15121" width="20.140625" style="2" customWidth="1"/>
    <col min="15122" max="15364" width="8.7109375" style="2"/>
    <col min="15365" max="15365" width="41.85546875" style="2" customWidth="1"/>
    <col min="15366" max="15367" width="19" style="2" customWidth="1"/>
    <col min="15368" max="15368" width="33.5703125" style="2" customWidth="1"/>
    <col min="15369" max="15369" width="4.140625" style="2" customWidth="1"/>
    <col min="15370" max="15370" width="20.140625" style="2" customWidth="1"/>
    <col min="15371" max="15371" width="17.140625" style="2" customWidth="1"/>
    <col min="15372" max="15372" width="16" style="2" customWidth="1"/>
    <col min="15373" max="15373" width="21.5703125" style="2" customWidth="1"/>
    <col min="15374" max="15375" width="8.7109375" style="2"/>
    <col min="15376" max="15376" width="14.85546875" style="2" customWidth="1"/>
    <col min="15377" max="15377" width="20.140625" style="2" customWidth="1"/>
    <col min="15378" max="15620" width="8.7109375" style="2"/>
    <col min="15621" max="15621" width="41.85546875" style="2" customWidth="1"/>
    <col min="15622" max="15623" width="19" style="2" customWidth="1"/>
    <col min="15624" max="15624" width="33.5703125" style="2" customWidth="1"/>
    <col min="15625" max="15625" width="4.140625" style="2" customWidth="1"/>
    <col min="15626" max="15626" width="20.140625" style="2" customWidth="1"/>
    <col min="15627" max="15627" width="17.140625" style="2" customWidth="1"/>
    <col min="15628" max="15628" width="16" style="2" customWidth="1"/>
    <col min="15629" max="15629" width="21.5703125" style="2" customWidth="1"/>
    <col min="15630" max="15631" width="8.7109375" style="2"/>
    <col min="15632" max="15632" width="14.85546875" style="2" customWidth="1"/>
    <col min="15633" max="15633" width="20.140625" style="2" customWidth="1"/>
    <col min="15634" max="15876" width="8.7109375" style="2"/>
    <col min="15877" max="15877" width="41.85546875" style="2" customWidth="1"/>
    <col min="15878" max="15879" width="19" style="2" customWidth="1"/>
    <col min="15880" max="15880" width="33.5703125" style="2" customWidth="1"/>
    <col min="15881" max="15881" width="4.140625" style="2" customWidth="1"/>
    <col min="15882" max="15882" width="20.140625" style="2" customWidth="1"/>
    <col min="15883" max="15883" width="17.140625" style="2" customWidth="1"/>
    <col min="15884" max="15884" width="16" style="2" customWidth="1"/>
    <col min="15885" max="15885" width="21.5703125" style="2" customWidth="1"/>
    <col min="15886" max="15887" width="8.7109375" style="2"/>
    <col min="15888" max="15888" width="14.85546875" style="2" customWidth="1"/>
    <col min="15889" max="15889" width="20.140625" style="2" customWidth="1"/>
    <col min="15890" max="16132" width="8.7109375" style="2"/>
    <col min="16133" max="16133" width="41.85546875" style="2" customWidth="1"/>
    <col min="16134" max="16135" width="19" style="2" customWidth="1"/>
    <col min="16136" max="16136" width="33.5703125" style="2" customWidth="1"/>
    <col min="16137" max="16137" width="4.140625" style="2" customWidth="1"/>
    <col min="16138" max="16138" width="20.140625" style="2" customWidth="1"/>
    <col min="16139" max="16139" width="17.140625" style="2" customWidth="1"/>
    <col min="16140" max="16140" width="16" style="2" customWidth="1"/>
    <col min="16141" max="16141" width="21.5703125" style="2" customWidth="1"/>
    <col min="16142" max="16143" width="8.7109375" style="2"/>
    <col min="16144" max="16144" width="14.85546875" style="2" customWidth="1"/>
    <col min="16145" max="16145" width="20.140625" style="2" customWidth="1"/>
    <col min="16146" max="16378" width="8.7109375" style="2"/>
    <col min="16379" max="16384" width="10" style="2" customWidth="1"/>
  </cols>
  <sheetData>
    <row r="1" spans="1:11" ht="22.9" customHeight="1" x14ac:dyDescent="0.3">
      <c r="A1" s="50" t="s">
        <v>1</v>
      </c>
      <c r="B1" s="3"/>
      <c r="C1" s="3"/>
      <c r="D1" s="3"/>
      <c r="E1" s="3"/>
      <c r="F1" s="3"/>
      <c r="G1" s="3"/>
      <c r="H1" s="3"/>
    </row>
    <row r="2" spans="1:11" ht="22.9" customHeight="1" x14ac:dyDescent="0.3">
      <c r="A2" s="50"/>
      <c r="B2" s="3"/>
      <c r="C2" s="3"/>
      <c r="D2" s="3"/>
      <c r="E2" s="3"/>
      <c r="F2" s="3"/>
      <c r="G2" s="3"/>
      <c r="H2" s="3"/>
    </row>
    <row r="3" spans="1:11" ht="98.25" customHeight="1" x14ac:dyDescent="0.2">
      <c r="A3" s="116" t="s">
        <v>136</v>
      </c>
      <c r="B3" s="117"/>
      <c r="C3" s="117"/>
      <c r="D3" s="117"/>
      <c r="E3" s="117"/>
      <c r="F3" s="117"/>
      <c r="G3" s="117"/>
      <c r="H3" s="3"/>
    </row>
    <row r="4" spans="1:11" ht="15.75" x14ac:dyDescent="0.25">
      <c r="A4" s="56"/>
      <c r="B4" s="57" t="s">
        <v>2</v>
      </c>
      <c r="C4" s="57" t="s">
        <v>2</v>
      </c>
      <c r="D4" s="57" t="s">
        <v>3</v>
      </c>
      <c r="E4" s="57" t="s">
        <v>3</v>
      </c>
      <c r="F4" s="57" t="s">
        <v>3</v>
      </c>
      <c r="G4" s="57" t="s">
        <v>3</v>
      </c>
      <c r="H4" s="3"/>
    </row>
    <row r="5" spans="1:11" ht="18" x14ac:dyDescent="0.25">
      <c r="A5" s="58" t="s">
        <v>4</v>
      </c>
      <c r="B5" s="82" t="s">
        <v>107</v>
      </c>
      <c r="C5" s="59" t="s">
        <v>138</v>
      </c>
      <c r="D5" s="59" t="s">
        <v>139</v>
      </c>
      <c r="E5" s="59" t="s">
        <v>108</v>
      </c>
      <c r="F5" s="59" t="s">
        <v>109</v>
      </c>
      <c r="G5" s="59" t="s">
        <v>110</v>
      </c>
      <c r="H5" s="2" t="s">
        <v>9</v>
      </c>
    </row>
    <row r="6" spans="1:11" ht="15.75" x14ac:dyDescent="0.25">
      <c r="A6" s="1"/>
      <c r="H6" s="5"/>
      <c r="I6" s="5"/>
    </row>
    <row r="7" spans="1:11" ht="16.5" x14ac:dyDescent="0.25">
      <c r="A7" s="24" t="s">
        <v>10</v>
      </c>
      <c r="H7" s="6"/>
      <c r="J7" s="7"/>
    </row>
    <row r="8" spans="1:11" ht="15.75" x14ac:dyDescent="0.25">
      <c r="A8" s="1"/>
      <c r="B8" s="8"/>
      <c r="C8" s="8"/>
      <c r="D8" s="8"/>
      <c r="E8" s="8"/>
      <c r="F8" s="8"/>
      <c r="G8" s="8"/>
      <c r="H8" s="9"/>
      <c r="I8" s="10"/>
      <c r="J8" s="10"/>
    </row>
    <row r="9" spans="1:11" x14ac:dyDescent="0.2">
      <c r="A9" s="2" t="s">
        <v>0</v>
      </c>
      <c r="B9" s="11">
        <v>1315.5198755600034</v>
      </c>
      <c r="C9" s="11">
        <v>468.26718919999848</v>
      </c>
      <c r="D9" s="11">
        <v>-139.22102221232399</v>
      </c>
      <c r="E9" s="12">
        <v>3271.9969520294999</v>
      </c>
      <c r="F9" s="12">
        <v>358.92112817820703</v>
      </c>
      <c r="G9" s="12">
        <v>1457.88983033011</v>
      </c>
      <c r="H9" s="10"/>
      <c r="I9" s="10"/>
      <c r="J9" s="10"/>
    </row>
    <row r="10" spans="1:11" x14ac:dyDescent="0.2">
      <c r="A10" s="2" t="s">
        <v>11</v>
      </c>
      <c r="B10" s="11" t="s">
        <v>12</v>
      </c>
      <c r="C10" s="11" t="s">
        <v>12</v>
      </c>
      <c r="D10" s="11" t="s">
        <v>12</v>
      </c>
      <c r="E10" s="12">
        <v>-37.811509809999997</v>
      </c>
      <c r="F10" s="12">
        <v>3.3427591199999966</v>
      </c>
      <c r="G10" s="12">
        <v>0.82883964999999904</v>
      </c>
      <c r="H10" s="10"/>
      <c r="I10" s="10"/>
      <c r="J10" s="10"/>
    </row>
    <row r="11" spans="1:11" x14ac:dyDescent="0.2">
      <c r="A11" s="13" t="s">
        <v>13</v>
      </c>
      <c r="B11" s="14" t="s">
        <v>12</v>
      </c>
      <c r="C11" s="14" t="s">
        <v>12</v>
      </c>
      <c r="D11" s="14" t="s">
        <v>12</v>
      </c>
      <c r="E11" s="15">
        <v>37.811509809999997</v>
      </c>
      <c r="F11" s="15">
        <v>34.46875069</v>
      </c>
      <c r="G11" s="15">
        <v>33.639911040000001</v>
      </c>
      <c r="H11" s="10"/>
      <c r="I11" s="10"/>
      <c r="J11" s="10"/>
    </row>
    <row r="12" spans="1:11" x14ac:dyDescent="0.2">
      <c r="A12" s="13" t="s">
        <v>14</v>
      </c>
      <c r="B12" s="14" t="s">
        <v>12</v>
      </c>
      <c r="C12" s="14" t="s">
        <v>12</v>
      </c>
      <c r="D12" s="14" t="s">
        <v>12</v>
      </c>
      <c r="E12" s="15">
        <v>0</v>
      </c>
      <c r="F12" s="15">
        <v>37.811509809999997</v>
      </c>
      <c r="G12" s="15">
        <v>34.46875069</v>
      </c>
      <c r="H12" s="10"/>
      <c r="I12" s="10"/>
      <c r="J12" s="10"/>
    </row>
    <row r="13" spans="1:11" x14ac:dyDescent="0.2">
      <c r="A13" s="16" t="s">
        <v>15</v>
      </c>
      <c r="B13" s="17" t="s">
        <v>12</v>
      </c>
      <c r="C13" s="17" t="s">
        <v>12</v>
      </c>
      <c r="D13" s="17" t="s">
        <v>12</v>
      </c>
      <c r="E13" s="18">
        <v>7.5623019619999994</v>
      </c>
      <c r="F13" s="18">
        <v>-0.66855182399999935</v>
      </c>
      <c r="G13" s="18">
        <v>-0.16576792999999981</v>
      </c>
      <c r="H13" s="10"/>
      <c r="I13" s="10"/>
      <c r="J13" s="10"/>
      <c r="K13" s="10"/>
    </row>
    <row r="14" spans="1:11" s="1" customFormat="1" ht="15.75" x14ac:dyDescent="0.25">
      <c r="A14" s="1" t="s">
        <v>16</v>
      </c>
      <c r="B14" s="19">
        <f>SUM(B9)</f>
        <v>1315.5198755600034</v>
      </c>
      <c r="C14" s="19">
        <f>SUM(C9)</f>
        <v>468.26718919999848</v>
      </c>
      <c r="D14" s="19">
        <f>D9</f>
        <v>-139.22102221232399</v>
      </c>
      <c r="E14" s="19">
        <f>E9+E10+E13</f>
        <v>3241.7477441814999</v>
      </c>
      <c r="F14" s="19">
        <f>F9+F10+F13</f>
        <v>361.59533547420699</v>
      </c>
      <c r="G14" s="19">
        <f>G9+G10+G13</f>
        <v>1458.5529020501101</v>
      </c>
      <c r="H14" s="8"/>
      <c r="I14" s="8"/>
      <c r="J14" s="8"/>
    </row>
    <row r="15" spans="1:11" x14ac:dyDescent="0.2">
      <c r="A15" s="51" t="s">
        <v>17</v>
      </c>
      <c r="B15" s="12">
        <f t="shared" ref="B15:C15" si="0">(B16+B17)/2</f>
        <v>8440.4275909599983</v>
      </c>
      <c r="C15" s="12">
        <f t="shared" si="0"/>
        <v>11211.352775444997</v>
      </c>
      <c r="D15" s="12">
        <f>(D16+D17)/2</f>
        <v>10878.668523493034</v>
      </c>
      <c r="E15" s="12">
        <f>(E16+E17)/2</f>
        <v>12103.36220092495</v>
      </c>
      <c r="F15" s="12">
        <f>(F16+F17)/2</f>
        <v>11663.09608827</v>
      </c>
      <c r="G15" s="12">
        <f>(G16+G17)/2</f>
        <v>12146.888037315</v>
      </c>
      <c r="H15" s="51"/>
      <c r="I15" s="10"/>
      <c r="J15" s="10"/>
    </row>
    <row r="16" spans="1:11" x14ac:dyDescent="0.2">
      <c r="A16" s="13" t="s">
        <v>18</v>
      </c>
      <c r="B16" s="15">
        <f>C17</f>
        <v>9618.1588955299976</v>
      </c>
      <c r="C16" s="15">
        <v>12804.546655359998</v>
      </c>
      <c r="D16" s="15">
        <v>12788.291279719866</v>
      </c>
      <c r="E16" s="15">
        <f>F17</f>
        <v>11418.43312213</v>
      </c>
      <c r="F16" s="15">
        <v>11907.75905441</v>
      </c>
      <c r="G16" s="15">
        <v>12386.017020220001</v>
      </c>
      <c r="I16" s="10"/>
      <c r="J16" s="51" t="s">
        <v>9</v>
      </c>
    </row>
    <row r="17" spans="1:10" x14ac:dyDescent="0.2">
      <c r="A17" s="13" t="s">
        <v>19</v>
      </c>
      <c r="B17" s="15">
        <v>7262.6962863899998</v>
      </c>
      <c r="C17" s="15">
        <v>9618.1588955299976</v>
      </c>
      <c r="D17" s="15">
        <v>8969.0457672661996</v>
      </c>
      <c r="E17" s="15">
        <v>12788.291279719901</v>
      </c>
      <c r="F17" s="15">
        <v>11418.43312213</v>
      </c>
      <c r="G17" s="15">
        <v>11907.75905441</v>
      </c>
      <c r="I17" s="10"/>
      <c r="J17" s="10"/>
    </row>
    <row r="18" spans="1:10" x14ac:dyDescent="0.2">
      <c r="A18" s="51" t="s">
        <v>20</v>
      </c>
      <c r="B18" s="11"/>
      <c r="C18" s="11"/>
      <c r="D18" s="11" t="s">
        <v>12</v>
      </c>
      <c r="E18" s="12">
        <f>(E11+E12)/2*0.8</f>
        <v>15.124603923999999</v>
      </c>
      <c r="F18" s="12">
        <f>(F11+F12)/2*0.8</f>
        <v>28.912104200000002</v>
      </c>
      <c r="G18" s="12">
        <f>(G11+G12)/2*0.8</f>
        <v>27.243464692</v>
      </c>
      <c r="H18" s="20"/>
      <c r="I18" s="10"/>
      <c r="J18" s="10"/>
    </row>
    <row r="19" spans="1:10" ht="15.75" x14ac:dyDescent="0.25">
      <c r="A19" s="1" t="s">
        <v>16</v>
      </c>
      <c r="B19" s="19">
        <f>B15</f>
        <v>8440.4275909599983</v>
      </c>
      <c r="C19" s="19">
        <f t="shared" ref="C19" si="1">C15</f>
        <v>11211.352775444997</v>
      </c>
      <c r="D19" s="19">
        <f>D15</f>
        <v>10878.668523493034</v>
      </c>
      <c r="E19" s="19">
        <f>E15+E18</f>
        <v>12118.48680484895</v>
      </c>
      <c r="F19" s="19">
        <f>F15+F18</f>
        <v>11692.008192470001</v>
      </c>
      <c r="G19" s="19">
        <f>G15+G18</f>
        <v>12174.131502007</v>
      </c>
      <c r="H19" s="9"/>
      <c r="I19" s="10"/>
      <c r="J19" s="10"/>
    </row>
    <row r="20" spans="1:10" ht="15.75" x14ac:dyDescent="0.25">
      <c r="A20" s="1"/>
      <c r="B20" s="8"/>
      <c r="C20" s="8"/>
      <c r="D20" s="8"/>
      <c r="E20" s="8"/>
      <c r="F20" s="8"/>
      <c r="G20" s="8"/>
      <c r="H20" s="9"/>
      <c r="I20" s="10"/>
      <c r="J20" s="10"/>
    </row>
    <row r="21" spans="1:10" s="21" customFormat="1" ht="16.5" x14ac:dyDescent="0.25">
      <c r="A21" s="24" t="s">
        <v>10</v>
      </c>
      <c r="B21" s="22">
        <f>(B14/B19)</f>
        <v>0.15585938761787052</v>
      </c>
      <c r="C21" s="22">
        <f t="shared" ref="C21" si="2">(C14/C19)</f>
        <v>4.1767233497958696E-2</v>
      </c>
      <c r="D21" s="22">
        <f>(D14/D19)</f>
        <v>-1.2797615986889312E-2</v>
      </c>
      <c r="E21" s="22">
        <f>(E14/E19)</f>
        <v>0.26750433419495778</v>
      </c>
      <c r="F21" s="22">
        <f>(F14/F19)</f>
        <v>3.0926709041059781E-2</v>
      </c>
      <c r="G21" s="22">
        <f>(G14/G19)</f>
        <v>0.11980755274490475</v>
      </c>
      <c r="H21" s="23"/>
      <c r="I21" s="22"/>
      <c r="J21" s="10"/>
    </row>
    <row r="22" spans="1:10" s="21" customFormat="1" ht="15.75" x14ac:dyDescent="0.25">
      <c r="A22" s="22"/>
      <c r="B22" s="22"/>
      <c r="C22" s="22"/>
      <c r="D22" s="22"/>
      <c r="E22" s="22"/>
      <c r="F22" s="22"/>
      <c r="G22" s="22"/>
      <c r="J22" s="51"/>
    </row>
    <row r="23" spans="1:10" s="21" customFormat="1" ht="15.75" x14ac:dyDescent="0.25">
      <c r="A23" s="22"/>
      <c r="B23" s="22"/>
      <c r="C23" s="22"/>
      <c r="D23" s="22"/>
      <c r="E23" s="22"/>
      <c r="F23" s="22"/>
      <c r="G23" s="22"/>
      <c r="J23" s="51"/>
    </row>
    <row r="24" spans="1:10" s="21" customFormat="1" ht="16.5" x14ac:dyDescent="0.25">
      <c r="A24" s="24" t="s">
        <v>21</v>
      </c>
      <c r="B24" s="22"/>
      <c r="C24" s="22"/>
      <c r="D24" s="22"/>
      <c r="E24" s="22"/>
      <c r="F24" s="22"/>
      <c r="G24" s="22"/>
      <c r="J24" s="51"/>
    </row>
    <row r="25" spans="1:10" s="21" customFormat="1" ht="15.75" x14ac:dyDescent="0.25">
      <c r="A25" s="22"/>
      <c r="B25" s="22"/>
      <c r="C25" s="22"/>
      <c r="D25" s="22"/>
      <c r="E25" s="22"/>
      <c r="F25" s="22"/>
      <c r="G25" s="22"/>
      <c r="J25" s="51"/>
    </row>
    <row r="26" spans="1:10" s="21" customFormat="1" ht="15.75" x14ac:dyDescent="0.25">
      <c r="A26" s="25" t="s">
        <v>22</v>
      </c>
      <c r="B26" s="12" vm="3">
        <v>7411.9625241699987</v>
      </c>
      <c r="C26" s="12" vm="4">
        <v>7168.3318224999985</v>
      </c>
      <c r="D26" s="12">
        <v>6921.5865866200002</v>
      </c>
      <c r="E26" s="12">
        <v>6555.3933707752603</v>
      </c>
      <c r="F26" s="12">
        <v>5773.43170326364</v>
      </c>
      <c r="G26" s="26" t="s">
        <v>12</v>
      </c>
      <c r="J26" s="51"/>
    </row>
    <row r="27" spans="1:10" s="21" customFormat="1" ht="15.75" x14ac:dyDescent="0.25">
      <c r="A27" s="25" t="s">
        <v>23</v>
      </c>
      <c r="B27" s="12" vm="5">
        <v>123.51793443999996</v>
      </c>
      <c r="C27" s="12" vm="6">
        <v>109.06755546999999</v>
      </c>
      <c r="D27" s="12">
        <v>415.90058339000001</v>
      </c>
      <c r="E27" s="12">
        <v>330.88453471333895</v>
      </c>
      <c r="F27" s="12">
        <v>38.773517723796701</v>
      </c>
      <c r="G27" s="26" t="s">
        <v>12</v>
      </c>
      <c r="J27" s="51"/>
    </row>
    <row r="28" spans="1:10" s="21" customFormat="1" ht="15.75" x14ac:dyDescent="0.25">
      <c r="A28" s="25" t="s">
        <v>24</v>
      </c>
      <c r="B28" s="12">
        <v>4952.9235456500091</v>
      </c>
      <c r="C28" s="12">
        <v>4867.3863562399965</v>
      </c>
      <c r="D28" s="12">
        <v>4220.1544559699996</v>
      </c>
      <c r="E28" s="12">
        <v>4026.7658219313803</v>
      </c>
      <c r="F28" s="12">
        <v>3513.6212924875499</v>
      </c>
      <c r="G28" s="26" t="s">
        <v>12</v>
      </c>
      <c r="J28" s="51"/>
    </row>
    <row r="29" spans="1:10" s="21" customFormat="1" ht="15.75" x14ac:dyDescent="0.25">
      <c r="A29" s="27" t="s">
        <v>25</v>
      </c>
      <c r="B29" s="18">
        <v>1418.8999857199992</v>
      </c>
      <c r="C29" s="18">
        <v>1378.8268494599997</v>
      </c>
      <c r="D29" s="18">
        <v>1803.7247140300001</v>
      </c>
      <c r="E29" s="18">
        <v>1577.9505603595039</v>
      </c>
      <c r="F29" s="18">
        <v>1331.2610494932201</v>
      </c>
      <c r="G29" s="26" t="s">
        <v>12</v>
      </c>
      <c r="J29" s="51"/>
    </row>
    <row r="30" spans="1:10" s="21" customFormat="1" ht="15.75" x14ac:dyDescent="0.25">
      <c r="A30" s="28" t="s">
        <v>26</v>
      </c>
      <c r="B30" s="19">
        <f>B26+B27-B28-B29</f>
        <v>1163.6569272399906</v>
      </c>
      <c r="C30" s="19">
        <f>C26+C27-C28-C29</f>
        <v>1031.1861722700023</v>
      </c>
      <c r="D30" s="19">
        <f>D26+D27-D28-D29</f>
        <v>1313.6080000100005</v>
      </c>
      <c r="E30" s="19">
        <f>E26+E27-E28-E29</f>
        <v>1281.5615231977154</v>
      </c>
      <c r="F30" s="19">
        <f>F26+F27-F28-F29</f>
        <v>967.32287900666643</v>
      </c>
      <c r="G30" s="26" t="s">
        <v>12</v>
      </c>
      <c r="J30" s="51"/>
    </row>
    <row r="31" spans="1:10" s="21" customFormat="1" ht="15.75" x14ac:dyDescent="0.25">
      <c r="A31" s="28"/>
      <c r="B31" s="19"/>
      <c r="C31" s="19"/>
      <c r="D31" s="19"/>
      <c r="E31" s="19"/>
      <c r="F31" s="19"/>
      <c r="G31" s="26"/>
      <c r="J31" s="51"/>
    </row>
    <row r="32" spans="1:10" s="21" customFormat="1" ht="15.75" x14ac:dyDescent="0.25">
      <c r="A32" s="28"/>
      <c r="B32" s="19"/>
      <c r="C32" s="19"/>
      <c r="D32" s="19"/>
      <c r="E32" s="19"/>
      <c r="F32" s="19"/>
      <c r="G32" s="26"/>
      <c r="J32" s="51"/>
    </row>
    <row r="33" spans="1:10" s="21" customFormat="1" ht="16.5" x14ac:dyDescent="0.25">
      <c r="A33" s="24" t="s">
        <v>27</v>
      </c>
      <c r="B33" s="19"/>
      <c r="C33" s="19"/>
      <c r="D33" s="19"/>
      <c r="E33" s="19"/>
      <c r="F33" s="19"/>
      <c r="G33" s="26"/>
      <c r="J33" s="51"/>
    </row>
    <row r="34" spans="1:10" s="21" customFormat="1" ht="15.75" x14ac:dyDescent="0.25">
      <c r="A34" s="25" t="s">
        <v>28</v>
      </c>
      <c r="B34" s="12">
        <v>4952.9235456500091</v>
      </c>
      <c r="C34" s="12">
        <v>4867.3863562399965</v>
      </c>
      <c r="D34" s="12">
        <v>4220.1544559699996</v>
      </c>
      <c r="E34" s="12">
        <v>4026.7658219313803</v>
      </c>
      <c r="F34" s="12">
        <v>3513.6212924875499</v>
      </c>
      <c r="G34" s="26"/>
      <c r="J34" s="51"/>
    </row>
    <row r="35" spans="1:10" s="21" customFormat="1" ht="15.75" x14ac:dyDescent="0.25">
      <c r="A35" s="27" t="s">
        <v>29</v>
      </c>
      <c r="B35" s="18">
        <v>1418.8999857199992</v>
      </c>
      <c r="C35" s="18">
        <v>1378.8268494599997</v>
      </c>
      <c r="D35" s="18">
        <v>1803.7247140300001</v>
      </c>
      <c r="E35" s="18">
        <v>1577.9505603595039</v>
      </c>
      <c r="F35" s="18">
        <v>1331.2610494932201</v>
      </c>
      <c r="G35" s="26"/>
      <c r="J35" s="51"/>
    </row>
    <row r="36" spans="1:10" s="21" customFormat="1" ht="15.75" x14ac:dyDescent="0.25">
      <c r="A36" s="25" t="s">
        <v>22</v>
      </c>
      <c r="B36" s="12" vm="3">
        <v>7411.9625241699987</v>
      </c>
      <c r="C36" s="12" vm="4">
        <v>7168.3318224999985</v>
      </c>
      <c r="D36" s="12">
        <v>6921.5865866200002</v>
      </c>
      <c r="E36" s="12">
        <v>6555.3933707752603</v>
      </c>
      <c r="F36" s="12">
        <v>5773.43170326364</v>
      </c>
      <c r="G36" s="26"/>
      <c r="J36" s="51"/>
    </row>
    <row r="37" spans="1:10" s="21" customFormat="1" ht="15.75" x14ac:dyDescent="0.25">
      <c r="A37" s="25" t="s">
        <v>23</v>
      </c>
      <c r="B37" s="12" vm="5">
        <v>123.51793443999996</v>
      </c>
      <c r="C37" s="12" vm="6">
        <v>109.06755546999999</v>
      </c>
      <c r="D37" s="12">
        <v>415.90058339000001</v>
      </c>
      <c r="E37" s="12">
        <v>330.88453471333895</v>
      </c>
      <c r="F37" s="12">
        <v>38.773517723796701</v>
      </c>
      <c r="G37" s="26"/>
      <c r="J37" s="51"/>
    </row>
    <row r="38" spans="1:10" s="21" customFormat="1" ht="16.5" x14ac:dyDescent="0.25">
      <c r="A38" s="24" t="s">
        <v>27</v>
      </c>
      <c r="B38" s="22">
        <f t="shared" ref="B38:F38" si="3">SUM(B34:B35)/SUM(B36:B37)</f>
        <v>0.84557627962389537</v>
      </c>
      <c r="C38" s="22">
        <f t="shared" si="3"/>
        <v>0.85830292956140497</v>
      </c>
      <c r="D38" s="22">
        <f t="shared" si="3"/>
        <v>0.82097304300864493</v>
      </c>
      <c r="E38" s="22">
        <f t="shared" si="3"/>
        <v>0.81389633982441123</v>
      </c>
      <c r="F38" s="22">
        <f t="shared" si="3"/>
        <v>0.83357041910465657</v>
      </c>
      <c r="G38" s="26" t="s">
        <v>12</v>
      </c>
      <c r="J38" s="51"/>
    </row>
    <row r="39" spans="1:10" s="21" customFormat="1" ht="16.5" x14ac:dyDescent="0.25">
      <c r="A39" s="24"/>
      <c r="B39" s="24"/>
      <c r="C39" s="24"/>
      <c r="D39" s="22"/>
      <c r="E39" s="22"/>
      <c r="F39" s="22"/>
      <c r="G39" s="26"/>
      <c r="J39" s="51"/>
    </row>
    <row r="40" spans="1:10" s="21" customFormat="1" ht="15.75" x14ac:dyDescent="0.25">
      <c r="A40" s="22"/>
      <c r="G40" s="22"/>
      <c r="J40" s="51"/>
    </row>
    <row r="41" spans="1:10" s="21" customFormat="1" ht="16.5" x14ac:dyDescent="0.25">
      <c r="A41" s="24" t="s">
        <v>30</v>
      </c>
      <c r="B41" s="22"/>
      <c r="C41" s="22"/>
      <c r="D41" s="22"/>
      <c r="E41" s="22"/>
      <c r="F41" s="22"/>
      <c r="G41" s="22"/>
      <c r="J41" s="51"/>
    </row>
    <row r="42" spans="1:10" s="21" customFormat="1" ht="15.75" x14ac:dyDescent="0.25">
      <c r="A42" s="22"/>
      <c r="B42" s="22"/>
      <c r="C42" s="22"/>
      <c r="D42" s="22"/>
      <c r="E42" s="22"/>
      <c r="F42" s="22"/>
      <c r="G42" s="22"/>
      <c r="J42" s="51"/>
    </row>
    <row r="43" spans="1:10" s="21" customFormat="1" ht="15.75" x14ac:dyDescent="0.25">
      <c r="A43" s="83" t="s">
        <v>31</v>
      </c>
      <c r="B43" s="12">
        <v>1142.034044980001</v>
      </c>
      <c r="C43" s="22"/>
      <c r="D43" s="22"/>
      <c r="E43" s="22"/>
      <c r="F43" s="22"/>
      <c r="G43" s="22"/>
      <c r="J43" s="51"/>
    </row>
    <row r="44" spans="1:10" s="21" customFormat="1" ht="15.75" x14ac:dyDescent="0.25">
      <c r="A44" s="83" t="s">
        <v>32</v>
      </c>
      <c r="B44" s="12" vm="7">
        <v>-76.457262100000008</v>
      </c>
      <c r="C44" s="22"/>
      <c r="D44" s="22"/>
      <c r="E44" s="22"/>
      <c r="F44" s="22"/>
      <c r="G44" s="22"/>
      <c r="J44" s="51"/>
    </row>
    <row r="45" spans="1:10" s="21" customFormat="1" ht="15.75" x14ac:dyDescent="0.25">
      <c r="A45" s="83" t="s">
        <v>33</v>
      </c>
      <c r="B45" s="12">
        <v>-327.37085224000003</v>
      </c>
      <c r="C45" s="22"/>
      <c r="D45" s="22"/>
      <c r="E45" s="22"/>
      <c r="F45" s="22"/>
      <c r="G45" s="22"/>
      <c r="J45" s="51"/>
    </row>
    <row r="46" spans="1:10" s="21" customFormat="1" ht="15.75" x14ac:dyDescent="0.25">
      <c r="A46" s="83" t="s">
        <v>34</v>
      </c>
      <c r="B46" s="12">
        <v>198.13599006999999</v>
      </c>
      <c r="C46" s="22"/>
      <c r="D46" s="22"/>
      <c r="E46" s="22"/>
      <c r="F46" s="22"/>
      <c r="G46" s="22"/>
      <c r="J46" s="51"/>
    </row>
    <row r="47" spans="1:10" s="21" customFormat="1" ht="15.75" x14ac:dyDescent="0.25">
      <c r="A47" s="83" t="s">
        <v>35</v>
      </c>
      <c r="B47" s="12">
        <v>68.435499239999999</v>
      </c>
      <c r="C47" s="22"/>
      <c r="D47" s="22"/>
      <c r="E47" s="22"/>
      <c r="F47" s="22"/>
      <c r="G47" s="22"/>
      <c r="J47" s="51"/>
    </row>
    <row r="48" spans="1:10" s="21" customFormat="1" ht="15.75" x14ac:dyDescent="0.25">
      <c r="A48" s="84" t="s">
        <v>36</v>
      </c>
      <c r="B48" s="12">
        <v>0</v>
      </c>
      <c r="C48" s="22"/>
      <c r="D48" s="22"/>
      <c r="E48" s="22"/>
      <c r="F48" s="22"/>
      <c r="G48" s="22"/>
      <c r="J48" s="51"/>
    </row>
    <row r="49" spans="1:13" s="21" customFormat="1" ht="15.75" x14ac:dyDescent="0.25">
      <c r="A49" s="85" t="s">
        <v>37</v>
      </c>
      <c r="B49" s="18">
        <v>40.755289690000041</v>
      </c>
      <c r="C49" s="22"/>
      <c r="D49" s="22"/>
      <c r="E49" s="22"/>
      <c r="F49" s="22"/>
      <c r="G49" s="22"/>
      <c r="J49" s="51"/>
    </row>
    <row r="50" spans="1:13" s="21" customFormat="1" ht="15.75" x14ac:dyDescent="0.25">
      <c r="A50" s="28" t="s">
        <v>30</v>
      </c>
      <c r="B50" s="19">
        <f>SUM(B43:B49)</f>
        <v>1045.532709640001</v>
      </c>
      <c r="C50" s="22"/>
      <c r="D50" s="22"/>
      <c r="E50" s="22"/>
      <c r="F50" s="22"/>
      <c r="G50" s="22"/>
      <c r="J50" s="51"/>
    </row>
    <row r="51" spans="1:13" s="21" customFormat="1" ht="15.75" x14ac:dyDescent="0.25">
      <c r="A51" s="22"/>
      <c r="B51" s="22"/>
      <c r="C51" s="22"/>
      <c r="D51" s="22"/>
      <c r="E51" s="22"/>
      <c r="F51" s="22"/>
      <c r="G51" s="22"/>
      <c r="J51" s="51"/>
    </row>
    <row r="52" spans="1:13" s="21" customFormat="1" ht="15.75" x14ac:dyDescent="0.25">
      <c r="A52" s="22"/>
      <c r="B52" s="22"/>
      <c r="C52" s="22"/>
      <c r="D52" s="22"/>
      <c r="E52" s="22"/>
      <c r="F52" s="22"/>
      <c r="G52" s="22"/>
      <c r="J52" s="51"/>
    </row>
    <row r="53" spans="1:13" s="21" customFormat="1" ht="15.75" x14ac:dyDescent="0.25">
      <c r="A53" s="22" t="s">
        <v>38</v>
      </c>
      <c r="B53" s="22"/>
      <c r="C53" s="22"/>
      <c r="D53" s="22"/>
      <c r="E53" s="22"/>
      <c r="F53" s="22"/>
      <c r="G53" s="22"/>
      <c r="J53" s="29"/>
    </row>
    <row r="54" spans="1:13" s="21" customFormat="1" ht="15.75" x14ac:dyDescent="0.25">
      <c r="A54" s="22"/>
      <c r="B54" s="22"/>
      <c r="C54" s="22"/>
      <c r="D54" s="22"/>
      <c r="E54" s="22"/>
      <c r="F54" s="22"/>
      <c r="G54" s="22"/>
      <c r="J54" s="29"/>
    </row>
    <row r="55" spans="1:13" s="21" customFormat="1" ht="15.75" x14ac:dyDescent="0.25">
      <c r="A55" s="81" t="s">
        <v>39</v>
      </c>
      <c r="B55" s="12">
        <v>2603.91059322</v>
      </c>
      <c r="C55" s="12">
        <v>3288.1987968900003</v>
      </c>
      <c r="D55" s="12">
        <v>3288.1987968800004</v>
      </c>
      <c r="E55" s="12">
        <v>4210.4873371399999</v>
      </c>
      <c r="F55" s="12">
        <v>4905.6479955599998</v>
      </c>
      <c r="G55" s="26" t="s">
        <v>12</v>
      </c>
      <c r="J55" s="29"/>
    </row>
    <row r="56" spans="1:13" s="21" customFormat="1" ht="15.75" x14ac:dyDescent="0.25">
      <c r="A56" s="21" t="s">
        <v>40</v>
      </c>
      <c r="B56" s="12" vm="1">
        <v>7687.0433352299997</v>
      </c>
      <c r="C56" s="12" vm="2">
        <v>10177.774642419998</v>
      </c>
      <c r="D56" s="12">
        <v>9543.1311616764742</v>
      </c>
      <c r="E56" s="12">
        <v>13464.344159770479</v>
      </c>
      <c r="F56" s="12">
        <v>12258.248730473435</v>
      </c>
      <c r="G56" s="26" t="s">
        <v>12</v>
      </c>
      <c r="J56" s="29"/>
    </row>
    <row r="57" spans="1:13" s="21" customFormat="1" ht="15.75" x14ac:dyDescent="0.25">
      <c r="A57" s="22"/>
      <c r="B57" s="12"/>
      <c r="C57" s="12"/>
      <c r="D57" s="12"/>
      <c r="E57" s="12"/>
      <c r="F57" s="12"/>
      <c r="G57" s="22"/>
      <c r="J57" s="29"/>
    </row>
    <row r="58" spans="1:13" s="22" customFormat="1" ht="15.75" x14ac:dyDescent="0.25">
      <c r="A58" s="22" t="s">
        <v>41</v>
      </c>
      <c r="B58" s="30">
        <f t="shared" ref="B58:C58" si="4">B55/(B55+B56)</f>
        <v>0.25302907887103865</v>
      </c>
      <c r="C58" s="30">
        <f t="shared" si="4"/>
        <v>0.24418574800474946</v>
      </c>
      <c r="D58" s="30">
        <f>D55/(D55+D56)</f>
        <v>0.25626328739892545</v>
      </c>
      <c r="E58" s="30">
        <f>E55/(E55+E56)</f>
        <v>0.23821937639835397</v>
      </c>
      <c r="F58" s="30">
        <f>F55/(F55+F56)</f>
        <v>0.28581202007113754</v>
      </c>
      <c r="G58" s="26" t="s">
        <v>12</v>
      </c>
      <c r="J58" s="31"/>
    </row>
    <row r="59" spans="1:13" s="21" customFormat="1" ht="15.75" x14ac:dyDescent="0.25">
      <c r="A59" s="22"/>
      <c r="B59" s="22"/>
      <c r="C59" s="22"/>
      <c r="D59" s="22"/>
      <c r="E59" s="22"/>
      <c r="F59" s="22"/>
      <c r="G59" s="22"/>
      <c r="J59" s="29"/>
    </row>
    <row r="60" spans="1:13" s="21" customFormat="1" ht="15.75" x14ac:dyDescent="0.25">
      <c r="A60" s="22"/>
      <c r="J60" s="29"/>
    </row>
    <row r="61" spans="1:13" ht="15.75" x14ac:dyDescent="0.25">
      <c r="B61" s="1"/>
      <c r="C61" s="1"/>
      <c r="D61" s="1"/>
      <c r="E61" s="1"/>
      <c r="F61" s="1"/>
      <c r="G61" s="1"/>
      <c r="H61" s="1"/>
      <c r="J61" s="29"/>
      <c r="L61" s="8"/>
      <c r="M61" s="8"/>
    </row>
    <row r="62" spans="1:13" ht="18" x14ac:dyDescent="0.25">
      <c r="A62" s="60" t="s">
        <v>42</v>
      </c>
      <c r="B62" s="57" t="s">
        <v>2</v>
      </c>
      <c r="C62" s="57" t="s">
        <v>2</v>
      </c>
      <c r="D62" s="57" t="s">
        <v>3</v>
      </c>
      <c r="E62" s="57" t="s">
        <v>3</v>
      </c>
      <c r="F62" s="57" t="s">
        <v>3</v>
      </c>
      <c r="G62" s="57" t="s">
        <v>3</v>
      </c>
      <c r="H62" s="1"/>
      <c r="J62" s="29"/>
      <c r="L62" s="8"/>
      <c r="M62" s="8"/>
    </row>
    <row r="63" spans="1:13" ht="16.5" x14ac:dyDescent="0.25">
      <c r="A63" s="61"/>
      <c r="B63" s="62" t="str">
        <f>B$5</f>
        <v>2023</v>
      </c>
      <c r="C63" s="62" t="str">
        <f>C$5</f>
        <v>2022 (oikaistu)</v>
      </c>
      <c r="D63" s="59" t="s">
        <v>5</v>
      </c>
      <c r="E63" s="59" t="s">
        <v>6</v>
      </c>
      <c r="F63" s="59" t="s">
        <v>7</v>
      </c>
      <c r="G63" s="59" t="s">
        <v>8</v>
      </c>
      <c r="H63" s="1"/>
      <c r="L63" s="8"/>
      <c r="M63" s="8"/>
    </row>
    <row r="64" spans="1:13" ht="15.75" x14ac:dyDescent="0.25">
      <c r="A64" s="40"/>
      <c r="B64" s="8"/>
      <c r="C64" s="8"/>
      <c r="D64" s="8"/>
      <c r="E64" s="8"/>
      <c r="F64" s="8"/>
      <c r="G64" s="8"/>
      <c r="H64" s="1"/>
      <c r="L64" s="8"/>
      <c r="M64" s="8"/>
    </row>
    <row r="65" spans="1:13" ht="16.5" x14ac:dyDescent="0.25">
      <c r="A65" s="24" t="s">
        <v>43</v>
      </c>
      <c r="B65" s="8"/>
      <c r="C65" s="8"/>
      <c r="D65" s="8"/>
      <c r="E65" s="8"/>
      <c r="F65" s="8"/>
      <c r="G65" s="8"/>
      <c r="H65" s="1"/>
      <c r="L65" s="8"/>
      <c r="M65" s="8"/>
    </row>
    <row r="66" spans="1:13" ht="16.5" x14ac:dyDescent="0.25">
      <c r="A66" s="24"/>
      <c r="B66" s="8"/>
      <c r="C66" s="8"/>
      <c r="D66" s="8"/>
      <c r="E66" s="8"/>
      <c r="F66" s="8"/>
      <c r="G66" s="8"/>
      <c r="H66" s="1"/>
      <c r="L66" s="8"/>
      <c r="M66" s="8"/>
    </row>
    <row r="67" spans="1:13" ht="15.75" x14ac:dyDescent="0.25">
      <c r="A67" s="16" t="s">
        <v>44</v>
      </c>
      <c r="B67" s="34">
        <v>1044.8644156800012</v>
      </c>
      <c r="C67" s="34">
        <v>427.97826725000129</v>
      </c>
      <c r="D67" s="34">
        <v>182.24674363740684</v>
      </c>
      <c r="E67" s="34">
        <v>1090.1272423246919</v>
      </c>
      <c r="F67" s="34">
        <v>865.61828862590562</v>
      </c>
      <c r="G67" s="34">
        <v>835.57644101370738</v>
      </c>
      <c r="H67" s="1"/>
      <c r="L67" s="8"/>
      <c r="M67" s="8"/>
    </row>
    <row r="68" spans="1:13" ht="15.75" x14ac:dyDescent="0.25">
      <c r="A68" s="51" t="s">
        <v>45</v>
      </c>
      <c r="B68" s="19">
        <v>3340.8807738332398</v>
      </c>
      <c r="C68" s="19">
        <v>3248.60112332783</v>
      </c>
      <c r="D68" s="19">
        <v>2978.8650418709199</v>
      </c>
      <c r="E68" s="19">
        <v>2948.4416526272598</v>
      </c>
      <c r="F68" s="19">
        <v>2602.851228928635</v>
      </c>
      <c r="G68" s="19">
        <v>2424.5364656239949</v>
      </c>
      <c r="H68" s="1"/>
      <c r="L68" s="8"/>
      <c r="M68" s="8"/>
    </row>
    <row r="69" spans="1:13" ht="15.75" x14ac:dyDescent="0.25">
      <c r="A69" s="13" t="s">
        <v>18</v>
      </c>
      <c r="B69" s="15">
        <v>3172.7391756918801</v>
      </c>
      <c r="C69" s="15">
        <v>3324.46307096378</v>
      </c>
      <c r="D69" s="15">
        <v>3184.4225135859397</v>
      </c>
      <c r="E69" s="15">
        <v>2712.46079166858</v>
      </c>
      <c r="F69" s="15">
        <v>2493.24166618869</v>
      </c>
      <c r="G69" s="15">
        <v>2355.8312650592998</v>
      </c>
      <c r="H69" s="1"/>
      <c r="L69" s="8"/>
      <c r="M69" s="8"/>
    </row>
    <row r="70" spans="1:13" ht="15.75" x14ac:dyDescent="0.25">
      <c r="A70" s="13" t="s">
        <v>19</v>
      </c>
      <c r="B70" s="15">
        <v>3509.0223719746</v>
      </c>
      <c r="C70" s="15">
        <v>3172.7391756918801</v>
      </c>
      <c r="D70" s="15">
        <v>2773.3075701559001</v>
      </c>
      <c r="E70" s="15">
        <v>3184.4225135859397</v>
      </c>
      <c r="F70" s="15">
        <v>2712.46079166858</v>
      </c>
      <c r="G70" s="15">
        <v>2493.24166618869</v>
      </c>
      <c r="H70" s="1"/>
      <c r="L70" s="8"/>
      <c r="M70" s="8"/>
    </row>
    <row r="71" spans="1:13" ht="16.5" x14ac:dyDescent="0.25">
      <c r="A71" s="24" t="s">
        <v>43</v>
      </c>
      <c r="B71" s="22">
        <f t="shared" ref="B71:C71" si="5">B67/B68</f>
        <v>0.31275118341956004</v>
      </c>
      <c r="C71" s="22">
        <f t="shared" si="5"/>
        <v>0.13174232569727898</v>
      </c>
      <c r="D71" s="22">
        <f>D67/D68</f>
        <v>6.1179926272505486E-2</v>
      </c>
      <c r="E71" s="22">
        <f>E67/E68</f>
        <v>0.36972996950891507</v>
      </c>
      <c r="F71" s="22">
        <f>F67/F68</f>
        <v>0.33256541096365488</v>
      </c>
      <c r="G71" s="22">
        <f>G67/G68</f>
        <v>0.34463348060993498</v>
      </c>
      <c r="H71" s="1"/>
      <c r="L71" s="8"/>
      <c r="M71" s="8"/>
    </row>
    <row r="72" spans="1:13" ht="15.75" x14ac:dyDescent="0.25">
      <c r="A72" s="40"/>
      <c r="B72" s="8"/>
      <c r="C72" s="8"/>
      <c r="D72" s="8"/>
      <c r="E72" s="8"/>
      <c r="F72" s="8"/>
      <c r="G72" s="22"/>
      <c r="H72" s="1"/>
      <c r="L72" s="8"/>
      <c r="M72" s="8"/>
    </row>
    <row r="73" spans="1:13" ht="16.5" x14ac:dyDescent="0.25">
      <c r="A73" s="52"/>
      <c r="B73" s="1"/>
      <c r="C73" s="1"/>
      <c r="D73" s="1"/>
      <c r="E73" s="1"/>
      <c r="F73" s="1"/>
      <c r="G73" s="1"/>
      <c r="H73" s="1"/>
      <c r="L73" s="8"/>
      <c r="M73" s="8"/>
    </row>
    <row r="74" spans="1:13" ht="16.5" x14ac:dyDescent="0.25">
      <c r="A74" s="37" t="s">
        <v>46</v>
      </c>
      <c r="B74" s="1"/>
      <c r="C74" s="1"/>
      <c r="D74" s="1"/>
      <c r="E74" s="1"/>
      <c r="F74" s="1"/>
      <c r="G74" s="1"/>
      <c r="H74" s="1"/>
      <c r="L74" s="8"/>
      <c r="M74" s="8"/>
    </row>
    <row r="75" spans="1:13" ht="16.5" x14ac:dyDescent="0.25">
      <c r="A75" s="52"/>
      <c r="B75" s="1"/>
      <c r="C75" s="1"/>
      <c r="D75" s="1"/>
      <c r="E75" s="1"/>
      <c r="F75" s="1"/>
      <c r="G75" s="1"/>
      <c r="H75" s="1"/>
      <c r="L75" s="8"/>
      <c r="M75" s="8"/>
    </row>
    <row r="76" spans="1:13" ht="15.75" x14ac:dyDescent="0.25">
      <c r="A76" s="1" t="s">
        <v>2</v>
      </c>
      <c r="B76" s="1"/>
      <c r="C76" s="1"/>
      <c r="D76" s="1"/>
      <c r="E76" s="1"/>
      <c r="F76" s="1"/>
      <c r="G76" s="1"/>
      <c r="H76" s="1"/>
      <c r="L76" s="8"/>
      <c r="M76" s="8"/>
    </row>
    <row r="77" spans="1:13" ht="15.75" x14ac:dyDescent="0.25">
      <c r="A77" s="25" t="s">
        <v>47</v>
      </c>
      <c r="B77" s="12" vm="8">
        <v>5467.9998186799985</v>
      </c>
      <c r="C77" s="12" vm="9">
        <v>5431.7443829199992</v>
      </c>
      <c r="D77" s="1"/>
      <c r="E77" s="1"/>
      <c r="F77" s="1"/>
      <c r="G77" s="1"/>
      <c r="H77" s="1"/>
      <c r="L77" s="8"/>
      <c r="M77" s="8"/>
    </row>
    <row r="78" spans="1:13" ht="15.75" x14ac:dyDescent="0.25">
      <c r="A78" s="25" t="s">
        <v>48</v>
      </c>
      <c r="B78" s="12" vm="10">
        <v>-138.13207068</v>
      </c>
      <c r="C78" s="12" vm="11">
        <v>-109.34848436999999</v>
      </c>
      <c r="D78" s="1"/>
      <c r="E78" s="1"/>
      <c r="F78" s="1"/>
      <c r="G78" s="1"/>
      <c r="H78" s="1"/>
      <c r="L78" s="8"/>
      <c r="M78" s="8"/>
    </row>
    <row r="79" spans="1:13" ht="15.75" x14ac:dyDescent="0.25">
      <c r="A79" s="35" t="s">
        <v>49</v>
      </c>
      <c r="B79" s="18" vm="12">
        <v>-333.96951066999947</v>
      </c>
      <c r="C79" s="18" vm="13">
        <v>-298.41951842000003</v>
      </c>
      <c r="D79" s="1"/>
      <c r="E79" s="1"/>
      <c r="F79" s="1"/>
      <c r="G79" s="1"/>
      <c r="H79" s="1"/>
      <c r="L79" s="8"/>
      <c r="M79" s="8"/>
    </row>
    <row r="80" spans="1:13" ht="15.75" x14ac:dyDescent="0.25">
      <c r="A80" s="40" t="s">
        <v>46</v>
      </c>
      <c r="B80" s="19">
        <f>SUM(B77:B79)</f>
        <v>4995.8982373299996</v>
      </c>
      <c r="C80" s="19">
        <f>SUM(C77:C79)</f>
        <v>5023.9763801299996</v>
      </c>
      <c r="D80" s="1"/>
      <c r="E80" s="1"/>
      <c r="F80" s="1"/>
      <c r="G80" s="1"/>
      <c r="H80" s="1"/>
      <c r="L80" s="8"/>
      <c r="M80" s="8"/>
    </row>
    <row r="81" spans="1:13" ht="16.5" x14ac:dyDescent="0.25">
      <c r="A81" s="52"/>
      <c r="B81" s="1"/>
      <c r="C81" s="1"/>
      <c r="D81" s="1"/>
      <c r="E81" s="1"/>
      <c r="F81" s="1"/>
      <c r="G81" s="1"/>
      <c r="H81" s="1"/>
      <c r="L81" s="8"/>
      <c r="M81" s="8"/>
    </row>
    <row r="82" spans="1:13" ht="15.75" x14ac:dyDescent="0.25">
      <c r="A82" s="1" t="s">
        <v>3</v>
      </c>
      <c r="B82" s="1"/>
      <c r="C82" s="1"/>
      <c r="D82" s="1"/>
      <c r="E82" s="1"/>
      <c r="F82" s="1"/>
      <c r="G82" s="1"/>
      <c r="H82" s="1"/>
      <c r="L82" s="8"/>
      <c r="M82" s="8"/>
    </row>
    <row r="83" spans="1:13" ht="15.75" x14ac:dyDescent="0.25">
      <c r="A83" s="25" t="s">
        <v>50</v>
      </c>
      <c r="B83" s="1"/>
      <c r="C83" s="1"/>
      <c r="D83" s="12">
        <v>5102.7557479099996</v>
      </c>
      <c r="E83" s="12">
        <v>4855.0341455500002</v>
      </c>
      <c r="F83" s="12">
        <v>4588.6288541599997</v>
      </c>
      <c r="G83" s="12">
        <v>4475.2541603300006</v>
      </c>
      <c r="H83" s="1"/>
      <c r="L83" s="8"/>
      <c r="M83" s="8"/>
    </row>
    <row r="84" spans="1:13" ht="15.75" x14ac:dyDescent="0.25">
      <c r="A84" s="35" t="s">
        <v>51</v>
      </c>
      <c r="B84" s="36"/>
      <c r="C84" s="36"/>
      <c r="D84" s="18">
        <v>-100.78448607</v>
      </c>
      <c r="E84" s="18">
        <v>-83.168946329999997</v>
      </c>
      <c r="F84" s="18">
        <v>-104.70014652</v>
      </c>
      <c r="G84" s="18">
        <v>-87.014954299999999</v>
      </c>
      <c r="H84" s="1"/>
      <c r="L84" s="8"/>
      <c r="M84" s="8"/>
    </row>
    <row r="85" spans="1:13" ht="15.75" x14ac:dyDescent="0.25">
      <c r="A85" s="40" t="s">
        <v>46</v>
      </c>
      <c r="B85" s="1"/>
      <c r="C85" s="1"/>
      <c r="D85" s="19">
        <f>SUM(D83:D84)</f>
        <v>5001.9712618399999</v>
      </c>
      <c r="E85" s="19">
        <f t="shared" ref="E85:G85" si="6">SUM(E83:E84)</f>
        <v>4771.8651992200002</v>
      </c>
      <c r="F85" s="19">
        <f t="shared" si="6"/>
        <v>4483.9287076399996</v>
      </c>
      <c r="G85" s="19">
        <f t="shared" si="6"/>
        <v>4388.2392060300008</v>
      </c>
      <c r="H85" s="1"/>
      <c r="L85" s="8"/>
      <c r="M85" s="8"/>
    </row>
    <row r="86" spans="1:13" ht="15.75" x14ac:dyDescent="0.25">
      <c r="A86" s="38"/>
      <c r="B86" s="1"/>
      <c r="C86" s="1"/>
      <c r="D86" s="12"/>
      <c r="E86" s="12"/>
      <c r="F86" s="12"/>
      <c r="G86" s="12"/>
      <c r="H86" s="1"/>
      <c r="L86" s="8"/>
      <c r="M86" s="8"/>
    </row>
    <row r="87" spans="1:13" ht="15.75" x14ac:dyDescent="0.25">
      <c r="A87" s="16"/>
      <c r="B87" s="16"/>
      <c r="C87" s="16"/>
      <c r="D87" s="16"/>
      <c r="E87" s="16"/>
      <c r="F87" s="16"/>
      <c r="G87" s="16"/>
      <c r="H87" s="1"/>
      <c r="L87" s="8"/>
      <c r="M87" s="8"/>
    </row>
    <row r="88" spans="1:13" ht="15.75" x14ac:dyDescent="0.25">
      <c r="A88" s="40" t="str">
        <f>A74</f>
        <v>Vakuutusmaksutuotot, netto</v>
      </c>
      <c r="B88" s="19">
        <f>B80</f>
        <v>4995.8982373299996</v>
      </c>
      <c r="C88" s="19">
        <f>C80</f>
        <v>5023.9763801299996</v>
      </c>
      <c r="D88" s="19">
        <f>SUM(D83:D84)</f>
        <v>5001.9712618399999</v>
      </c>
      <c r="E88" s="19">
        <f>SUM(E83:E84)</f>
        <v>4771.8651992200002</v>
      </c>
      <c r="F88" s="19">
        <f>SUM(F83:F84)</f>
        <v>4483.9287076399996</v>
      </c>
      <c r="G88" s="19">
        <f>SUM(G83:G84)</f>
        <v>4388.2392060300008</v>
      </c>
      <c r="H88" s="1"/>
      <c r="L88" s="8"/>
      <c r="M88" s="8"/>
    </row>
    <row r="89" spans="1:13" ht="15.75" x14ac:dyDescent="0.25">
      <c r="A89" s="40"/>
      <c r="B89" s="8"/>
      <c r="C89" s="8"/>
      <c r="D89" s="8"/>
      <c r="E89" s="8"/>
      <c r="F89" s="8"/>
      <c r="G89" s="22"/>
      <c r="H89" s="1"/>
      <c r="L89" s="8"/>
      <c r="M89" s="8"/>
    </row>
    <row r="90" spans="1:13" ht="15.75" x14ac:dyDescent="0.25">
      <c r="A90" s="40"/>
      <c r="B90" s="8"/>
      <c r="C90" s="8"/>
      <c r="D90" s="8"/>
      <c r="E90" s="8"/>
      <c r="F90" s="8"/>
      <c r="G90" s="22"/>
      <c r="H90" s="1"/>
      <c r="L90" s="8"/>
      <c r="M90" s="8"/>
    </row>
    <row r="91" spans="1:13" s="21" customFormat="1" ht="16.5" x14ac:dyDescent="0.25">
      <c r="A91" s="24" t="s">
        <v>21</v>
      </c>
      <c r="B91" s="22"/>
      <c r="C91" s="22"/>
      <c r="D91" s="22"/>
      <c r="E91" s="22"/>
      <c r="F91" s="22"/>
      <c r="G91" s="22"/>
      <c r="J91" s="51"/>
    </row>
    <row r="92" spans="1:13" s="21" customFormat="1" ht="15.75" x14ac:dyDescent="0.25">
      <c r="A92" s="22"/>
      <c r="B92" s="22"/>
      <c r="C92" s="22"/>
      <c r="D92" s="22"/>
      <c r="E92" s="22"/>
      <c r="F92" s="22"/>
      <c r="G92" s="22"/>
      <c r="J92" s="51"/>
    </row>
    <row r="93" spans="1:13" s="21" customFormat="1" x14ac:dyDescent="0.2">
      <c r="A93" s="25" t="s">
        <v>22</v>
      </c>
      <c r="B93" s="12">
        <v>4995.8982373299996</v>
      </c>
      <c r="C93" s="12">
        <v>5023.9763801299996</v>
      </c>
      <c r="D93" s="12">
        <v>5001.9712618399999</v>
      </c>
      <c r="E93" s="12">
        <v>4771.8651992200002</v>
      </c>
      <c r="F93" s="12">
        <v>4483.9287076399996</v>
      </c>
      <c r="G93" s="12">
        <v>4388.2392060300008</v>
      </c>
      <c r="J93" s="51"/>
    </row>
    <row r="94" spans="1:13" s="21" customFormat="1" x14ac:dyDescent="0.2">
      <c r="A94" s="25" t="s">
        <v>24</v>
      </c>
      <c r="B94" s="12">
        <v>3376.7107823600068</v>
      </c>
      <c r="C94" s="12">
        <v>3549.9487058799996</v>
      </c>
      <c r="D94" s="12">
        <v>3245.3763598599999</v>
      </c>
      <c r="E94" s="12">
        <v>3125.9388558999999</v>
      </c>
      <c r="F94" s="12">
        <v>2975.10834952</v>
      </c>
      <c r="G94" s="12">
        <v>2999.9969435200001</v>
      </c>
      <c r="J94" s="51"/>
    </row>
    <row r="95" spans="1:13" s="21" customFormat="1" x14ac:dyDescent="0.2">
      <c r="A95" s="27" t="s">
        <v>25</v>
      </c>
      <c r="B95" s="18">
        <v>777.00716831999978</v>
      </c>
      <c r="C95" s="18">
        <v>801.07924868999987</v>
      </c>
      <c r="D95" s="18">
        <v>771.23727824000002</v>
      </c>
      <c r="E95" s="18">
        <v>755.15389432999996</v>
      </c>
      <c r="F95" s="18">
        <v>707.57555680999997</v>
      </c>
      <c r="G95" s="18">
        <v>706.37195291</v>
      </c>
      <c r="J95" s="51"/>
    </row>
    <row r="96" spans="1:13" s="21" customFormat="1" ht="15.75" x14ac:dyDescent="0.25">
      <c r="A96" s="28" t="s">
        <v>26</v>
      </c>
      <c r="B96" s="19">
        <f>B93-B94-B95</f>
        <v>842.18028664999304</v>
      </c>
      <c r="C96" s="19">
        <f t="shared" ref="C96:G96" si="7">C93-C94-C95</f>
        <v>672.94842556000015</v>
      </c>
      <c r="D96" s="19">
        <f t="shared" si="7"/>
        <v>985.35762374000001</v>
      </c>
      <c r="E96" s="19">
        <f t="shared" si="7"/>
        <v>890.77244899000038</v>
      </c>
      <c r="F96" s="19">
        <f t="shared" si="7"/>
        <v>801.24480130999962</v>
      </c>
      <c r="G96" s="19">
        <f t="shared" si="7"/>
        <v>681.87030960000072</v>
      </c>
      <c r="J96" s="51"/>
    </row>
    <row r="97" spans="1:13" ht="15.75" x14ac:dyDescent="0.25">
      <c r="A97" s="40"/>
      <c r="B97" s="8"/>
      <c r="C97" s="8"/>
      <c r="D97" s="8"/>
      <c r="E97" s="8"/>
      <c r="F97" s="8"/>
      <c r="G97" s="22"/>
      <c r="H97" s="1"/>
      <c r="L97" s="8"/>
      <c r="M97" s="8"/>
    </row>
    <row r="98" spans="1:13" ht="15.75" x14ac:dyDescent="0.25">
      <c r="A98" s="40"/>
      <c r="B98" s="8"/>
      <c r="C98" s="8"/>
      <c r="D98" s="8"/>
      <c r="E98" s="8"/>
      <c r="F98" s="8"/>
      <c r="G98" s="8"/>
      <c r="H98" s="1"/>
      <c r="L98" s="8"/>
      <c r="M98" s="8"/>
    </row>
    <row r="99" spans="1:13" ht="16.5" x14ac:dyDescent="0.25">
      <c r="A99" s="37" t="s">
        <v>52</v>
      </c>
      <c r="B99" s="8"/>
      <c r="C99" s="8"/>
      <c r="D99" s="8"/>
      <c r="E99" s="8"/>
      <c r="F99" s="8"/>
      <c r="G99" s="8"/>
      <c r="H99" s="1"/>
      <c r="L99" s="8"/>
      <c r="M99" s="8"/>
    </row>
    <row r="100" spans="1:13" ht="16.5" x14ac:dyDescent="0.25">
      <c r="A100" s="37"/>
      <c r="B100" s="8"/>
      <c r="C100" s="8"/>
      <c r="D100" s="8"/>
      <c r="E100" s="8"/>
      <c r="F100" s="8"/>
      <c r="G100" s="8"/>
      <c r="H100" s="8"/>
      <c r="L100" s="8"/>
      <c r="M100" s="8"/>
    </row>
    <row r="101" spans="1:13" ht="15.75" x14ac:dyDescent="0.25">
      <c r="A101" s="25" t="s">
        <v>53</v>
      </c>
      <c r="B101" s="12">
        <v>3376.7107823600068</v>
      </c>
      <c r="C101" s="12">
        <v>3549.9487058799996</v>
      </c>
      <c r="D101" s="12">
        <v>3245.3763598599999</v>
      </c>
      <c r="E101" s="12">
        <v>3125.9388558999999</v>
      </c>
      <c r="F101" s="12">
        <v>2975.10834952</v>
      </c>
      <c r="G101" s="12">
        <v>2999.9969435200001</v>
      </c>
      <c r="H101" s="1"/>
      <c r="L101" s="8"/>
      <c r="M101" s="8"/>
    </row>
    <row r="102" spans="1:13" ht="15.75" x14ac:dyDescent="0.25">
      <c r="A102" s="35" t="s">
        <v>54</v>
      </c>
      <c r="B102" s="18" vm="14">
        <v>-283.5299311600001</v>
      </c>
      <c r="C102" s="18" vm="15">
        <v>-282.48927492000001</v>
      </c>
      <c r="D102" s="18">
        <v>-282.48927487999998</v>
      </c>
      <c r="E102" s="18">
        <v>-266.23042595999999</v>
      </c>
      <c r="F102" s="18">
        <v>-254.71630576000001</v>
      </c>
      <c r="G102" s="18">
        <v>-248.95841866000001</v>
      </c>
      <c r="H102" s="1"/>
      <c r="L102" s="8"/>
      <c r="M102" s="8"/>
    </row>
    <row r="103" spans="1:13" ht="15.75" x14ac:dyDescent="0.25">
      <c r="A103" s="38" t="s">
        <v>22</v>
      </c>
      <c r="B103" s="12">
        <f>B$88</f>
        <v>4995.8982373299996</v>
      </c>
      <c r="C103" s="12">
        <f>C$88</f>
        <v>5023.9763801299996</v>
      </c>
      <c r="D103" s="12">
        <f>D88</f>
        <v>5001.9712618399999</v>
      </c>
      <c r="E103" s="12">
        <f>E88</f>
        <v>4771.8651992200002</v>
      </c>
      <c r="F103" s="12">
        <f>F88</f>
        <v>4483.9287076399996</v>
      </c>
      <c r="G103" s="12">
        <f>G88</f>
        <v>4388.2392060300008</v>
      </c>
      <c r="H103" s="1"/>
      <c r="L103" s="8"/>
      <c r="M103" s="8"/>
    </row>
    <row r="104" spans="1:13" ht="16.5" x14ac:dyDescent="0.25">
      <c r="A104" s="37" t="s">
        <v>52</v>
      </c>
      <c r="B104" s="22">
        <f t="shared" ref="B104:C104" si="8">(B101+B102)/B103</f>
        <v>0.61914408666040432</v>
      </c>
      <c r="C104" s="22">
        <f t="shared" si="8"/>
        <v>0.65037316733472605</v>
      </c>
      <c r="D104" s="22">
        <f>(D101+D102)/D103</f>
        <v>0.59234388401705595</v>
      </c>
      <c r="E104" s="22">
        <f>(E101+E102)/E103</f>
        <v>0.59928525022195556</v>
      </c>
      <c r="F104" s="22">
        <f>(F101+F102)/F103</f>
        <v>0.60669832665377244</v>
      </c>
      <c r="G104" s="22">
        <f>(G101+G102)/G103</f>
        <v>0.62691170551498698</v>
      </c>
      <c r="H104" s="1"/>
      <c r="L104" s="8"/>
      <c r="M104" s="8"/>
    </row>
    <row r="105" spans="1:13" ht="16.5" x14ac:dyDescent="0.25">
      <c r="A105" s="37"/>
      <c r="B105" s="22"/>
      <c r="C105" s="22"/>
      <c r="D105" s="22"/>
      <c r="E105" s="22"/>
      <c r="F105" s="22"/>
      <c r="G105" s="22"/>
      <c r="H105" s="1"/>
      <c r="L105" s="8"/>
      <c r="M105" s="8"/>
    </row>
    <row r="106" spans="1:13" ht="15.75" x14ac:dyDescent="0.25">
      <c r="A106" s="38"/>
      <c r="B106" s="22"/>
      <c r="C106" s="22"/>
      <c r="D106" s="22"/>
      <c r="E106" s="22"/>
      <c r="F106" s="22"/>
      <c r="G106" s="22"/>
      <c r="H106" s="1"/>
      <c r="L106" s="8"/>
      <c r="M106" s="8"/>
    </row>
    <row r="107" spans="1:13" ht="16.5" x14ac:dyDescent="0.25">
      <c r="A107" s="37" t="s">
        <v>55</v>
      </c>
      <c r="B107" s="22"/>
      <c r="C107" s="22"/>
      <c r="D107" s="22"/>
      <c r="E107" s="22"/>
      <c r="F107" s="22"/>
      <c r="G107" s="22"/>
      <c r="H107" s="1" t="s">
        <v>9</v>
      </c>
      <c r="L107" s="8"/>
      <c r="M107" s="8"/>
    </row>
    <row r="108" spans="1:13" ht="15.75" x14ac:dyDescent="0.25">
      <c r="A108" s="38"/>
      <c r="B108" s="22"/>
      <c r="C108" s="22"/>
      <c r="D108" s="22"/>
      <c r="E108" s="22"/>
      <c r="F108" s="22"/>
      <c r="G108" s="22"/>
      <c r="H108" s="1"/>
      <c r="L108" s="8"/>
      <c r="M108" s="8"/>
    </row>
    <row r="109" spans="1:13" ht="15.75" x14ac:dyDescent="0.25">
      <c r="A109" s="38" t="s">
        <v>29</v>
      </c>
      <c r="B109" s="12">
        <v>777.00716831999978</v>
      </c>
      <c r="C109" s="12">
        <v>801.07924868999987</v>
      </c>
      <c r="D109" s="12">
        <v>771.23727824000002</v>
      </c>
      <c r="E109" s="12">
        <v>755.15389432999996</v>
      </c>
      <c r="F109" s="12">
        <v>707.57555680999997</v>
      </c>
      <c r="G109" s="12">
        <v>706.37195291</v>
      </c>
      <c r="H109" s="8"/>
      <c r="L109" s="8"/>
      <c r="M109" s="8"/>
    </row>
    <row r="110" spans="1:13" ht="15.75" x14ac:dyDescent="0.25">
      <c r="A110" s="35" t="s">
        <v>56</v>
      </c>
      <c r="B110" s="18">
        <f t="shared" ref="B110:G110" si="9">-B102</f>
        <v>283.5299311600001</v>
      </c>
      <c r="C110" s="18">
        <f t="shared" si="9"/>
        <v>282.48927492000001</v>
      </c>
      <c r="D110" s="18">
        <f t="shared" si="9"/>
        <v>282.48927487999998</v>
      </c>
      <c r="E110" s="18">
        <f t="shared" si="9"/>
        <v>266.23042595999999</v>
      </c>
      <c r="F110" s="18">
        <f t="shared" si="9"/>
        <v>254.71630576000001</v>
      </c>
      <c r="G110" s="18">
        <f t="shared" si="9"/>
        <v>248.95841866000001</v>
      </c>
      <c r="H110" s="1"/>
      <c r="L110" s="8"/>
      <c r="M110" s="8"/>
    </row>
    <row r="111" spans="1:13" ht="15.75" x14ac:dyDescent="0.25">
      <c r="A111" s="38" t="s">
        <v>22</v>
      </c>
      <c r="B111" s="12">
        <f>B$88</f>
        <v>4995.8982373299996</v>
      </c>
      <c r="C111" s="12">
        <f>C$88</f>
        <v>5023.9763801299996</v>
      </c>
      <c r="D111" s="12">
        <f>D103</f>
        <v>5001.9712618399999</v>
      </c>
      <c r="E111" s="12">
        <f>E103</f>
        <v>4771.8651992200002</v>
      </c>
      <c r="F111" s="12">
        <f>F103</f>
        <v>4483.9287076399996</v>
      </c>
      <c r="G111" s="12">
        <f>G103</f>
        <v>4388.2392060300008</v>
      </c>
      <c r="H111" s="1"/>
      <c r="L111" s="8"/>
      <c r="M111" s="8"/>
    </row>
    <row r="112" spans="1:13" ht="16.5" x14ac:dyDescent="0.25">
      <c r="A112" s="37" t="s">
        <v>55</v>
      </c>
      <c r="B112" s="22">
        <f t="shared" ref="B112:C112" si="10">(B109+B110)/B111</f>
        <v>0.21228156561627479</v>
      </c>
      <c r="C112" s="22">
        <f t="shared" si="10"/>
        <v>0.21567946216776632</v>
      </c>
      <c r="D112" s="22">
        <f>(D109+D110)/D111</f>
        <v>0.21066225653051462</v>
      </c>
      <c r="E112" s="22">
        <f>(E109+E110)/E111</f>
        <v>0.2140429952750873</v>
      </c>
      <c r="F112" s="22">
        <f>(F109+F110)/F111</f>
        <v>0.21460909066872239</v>
      </c>
      <c r="G112" s="22">
        <f>(G109+G110)/G111</f>
        <v>0.21770243751918861</v>
      </c>
      <c r="H112" s="1"/>
      <c r="L112" s="8"/>
      <c r="M112" s="8"/>
    </row>
    <row r="113" spans="1:13" ht="16.5" x14ac:dyDescent="0.25">
      <c r="A113" s="37"/>
      <c r="B113" s="22"/>
      <c r="C113" s="22"/>
      <c r="D113" s="22"/>
      <c r="E113" s="22"/>
      <c r="F113" s="22"/>
      <c r="G113" s="22"/>
      <c r="H113" s="1"/>
      <c r="L113" s="8"/>
      <c r="M113" s="8"/>
    </row>
    <row r="114" spans="1:13" ht="15.75" x14ac:dyDescent="0.25">
      <c r="A114" s="41"/>
      <c r="B114" s="10"/>
      <c r="C114" s="10"/>
      <c r="D114" s="10"/>
      <c r="E114" s="10"/>
      <c r="F114" s="10"/>
      <c r="G114" s="10"/>
      <c r="H114" s="1"/>
      <c r="L114" s="8"/>
      <c r="M114" s="8"/>
    </row>
    <row r="115" spans="1:13" ht="16.5" x14ac:dyDescent="0.25">
      <c r="A115" s="37" t="s">
        <v>57</v>
      </c>
      <c r="B115" s="10"/>
      <c r="C115" s="10"/>
      <c r="D115" s="10"/>
      <c r="E115" s="10"/>
      <c r="F115" s="10"/>
      <c r="G115" s="10"/>
      <c r="H115" s="1"/>
      <c r="L115" s="8"/>
      <c r="M115" s="8"/>
    </row>
    <row r="116" spans="1:13" ht="15.75" x14ac:dyDescent="0.25">
      <c r="A116" s="41"/>
      <c r="B116" s="10"/>
      <c r="C116" s="10"/>
      <c r="D116" s="10"/>
      <c r="E116" s="10"/>
      <c r="F116" s="10"/>
      <c r="G116" s="10"/>
      <c r="H116" s="1"/>
      <c r="L116" s="8"/>
      <c r="M116" s="8"/>
    </row>
    <row r="117" spans="1:13" ht="15.75" x14ac:dyDescent="0.25">
      <c r="A117" s="35" t="s">
        <v>28</v>
      </c>
      <c r="B117" s="18">
        <f t="shared" ref="B117:G117" si="11">B101</f>
        <v>3376.7107823600068</v>
      </c>
      <c r="C117" s="18">
        <f t="shared" si="11"/>
        <v>3549.9487058799996</v>
      </c>
      <c r="D117" s="18">
        <f t="shared" si="11"/>
        <v>3245.3763598599999</v>
      </c>
      <c r="E117" s="18">
        <f t="shared" si="11"/>
        <v>3125.9388558999999</v>
      </c>
      <c r="F117" s="18">
        <f t="shared" si="11"/>
        <v>2975.10834952</v>
      </c>
      <c r="G117" s="18">
        <f t="shared" si="11"/>
        <v>2999.9969435200001</v>
      </c>
      <c r="H117" s="1"/>
      <c r="L117" s="8"/>
      <c r="M117" s="8"/>
    </row>
    <row r="118" spans="1:13" ht="15.75" x14ac:dyDescent="0.25">
      <c r="A118" s="38" t="s">
        <v>22</v>
      </c>
      <c r="B118" s="12">
        <f>B$88</f>
        <v>4995.8982373299996</v>
      </c>
      <c r="C118" s="12">
        <f>C$88</f>
        <v>5023.9763801299996</v>
      </c>
      <c r="D118" s="12">
        <f>D88</f>
        <v>5001.9712618399999</v>
      </c>
      <c r="E118" s="12">
        <f>E88</f>
        <v>4771.8651992200002</v>
      </c>
      <c r="F118" s="12">
        <f>F88</f>
        <v>4483.9287076399996</v>
      </c>
      <c r="G118" s="12">
        <f>G88</f>
        <v>4388.2392060300008</v>
      </c>
      <c r="H118" s="1"/>
      <c r="L118" s="8"/>
      <c r="M118" s="8"/>
    </row>
    <row r="119" spans="1:13" ht="16.5" x14ac:dyDescent="0.25">
      <c r="A119" s="37" t="s">
        <v>57</v>
      </c>
      <c r="B119" s="22">
        <f t="shared" ref="B119:G119" si="12">B117/B118</f>
        <v>0.67589662998513178</v>
      </c>
      <c r="C119" s="22">
        <f t="shared" si="12"/>
        <v>0.70660139245880405</v>
      </c>
      <c r="D119" s="22">
        <f t="shared" si="12"/>
        <v>0.64881947335822399</v>
      </c>
      <c r="E119" s="22">
        <f t="shared" si="12"/>
        <v>0.65507694065015909</v>
      </c>
      <c r="F119" s="22">
        <f t="shared" si="12"/>
        <v>0.66350482880131956</v>
      </c>
      <c r="G119" s="22">
        <f t="shared" si="12"/>
        <v>0.68364480664536731</v>
      </c>
      <c r="H119" s="8"/>
      <c r="L119" s="8"/>
      <c r="M119" s="8"/>
    </row>
    <row r="120" spans="1:13" ht="16.5" x14ac:dyDescent="0.25">
      <c r="A120" s="37"/>
      <c r="B120" s="22"/>
      <c r="C120" s="22"/>
      <c r="D120" s="22"/>
      <c r="E120" s="22"/>
      <c r="F120" s="22"/>
      <c r="G120" s="22"/>
      <c r="H120" s="8"/>
      <c r="L120" s="8"/>
      <c r="M120" s="8"/>
    </row>
    <row r="121" spans="1:13" ht="15.75" x14ac:dyDescent="0.25">
      <c r="A121" s="38"/>
      <c r="B121" s="22"/>
      <c r="C121" s="22"/>
      <c r="D121" s="22"/>
      <c r="E121" s="22"/>
      <c r="F121" s="22"/>
      <c r="G121" s="22"/>
      <c r="H121" s="1"/>
      <c r="L121" s="8"/>
      <c r="M121" s="8"/>
    </row>
    <row r="122" spans="1:13" ht="16.5" x14ac:dyDescent="0.25">
      <c r="A122" s="37" t="s">
        <v>58</v>
      </c>
      <c r="B122" s="22"/>
      <c r="C122" s="22"/>
      <c r="D122" s="22"/>
      <c r="E122" s="22"/>
      <c r="F122" s="22"/>
      <c r="G122" s="22"/>
      <c r="H122" s="1"/>
      <c r="L122" s="8"/>
      <c r="M122" s="8"/>
    </row>
    <row r="123" spans="1:13" ht="15.75" x14ac:dyDescent="0.25">
      <c r="A123" s="38"/>
      <c r="B123" s="22"/>
      <c r="C123" s="22"/>
      <c r="D123" s="22"/>
      <c r="E123" s="22"/>
      <c r="F123" s="22"/>
      <c r="G123" s="22"/>
      <c r="H123" s="1"/>
      <c r="L123" s="8"/>
      <c r="M123" s="8"/>
    </row>
    <row r="124" spans="1:13" ht="15.75" x14ac:dyDescent="0.25">
      <c r="A124" s="35" t="s">
        <v>29</v>
      </c>
      <c r="B124" s="18">
        <f t="shared" ref="B124:C124" si="13">B109</f>
        <v>777.00716831999978</v>
      </c>
      <c r="C124" s="18">
        <f t="shared" si="13"/>
        <v>801.07924868999987</v>
      </c>
      <c r="D124" s="18">
        <f>D109</f>
        <v>771.23727824000002</v>
      </c>
      <c r="E124" s="18">
        <f>E109</f>
        <v>755.15389432999996</v>
      </c>
      <c r="F124" s="18">
        <f>F109</f>
        <v>707.57555680999997</v>
      </c>
      <c r="G124" s="18">
        <f>G109</f>
        <v>706.37195291</v>
      </c>
      <c r="H124" s="1"/>
      <c r="L124" s="8"/>
      <c r="M124" s="8"/>
    </row>
    <row r="125" spans="1:13" ht="15.75" x14ac:dyDescent="0.25">
      <c r="A125" s="38" t="s">
        <v>22</v>
      </c>
      <c r="B125" s="12">
        <f t="shared" ref="B125:C125" si="14">B103</f>
        <v>4995.8982373299996</v>
      </c>
      <c r="C125" s="12">
        <f t="shared" si="14"/>
        <v>5023.9763801299996</v>
      </c>
      <c r="D125" s="12">
        <f>D103</f>
        <v>5001.9712618399999</v>
      </c>
      <c r="E125" s="12">
        <f>E103</f>
        <v>4771.8651992200002</v>
      </c>
      <c r="F125" s="12">
        <f>F103</f>
        <v>4483.9287076399996</v>
      </c>
      <c r="G125" s="12">
        <f>G103</f>
        <v>4388.2392060300008</v>
      </c>
      <c r="H125" s="1"/>
      <c r="L125" s="8"/>
      <c r="M125" s="8"/>
    </row>
    <row r="126" spans="1:13" ht="16.5" x14ac:dyDescent="0.25">
      <c r="A126" s="37" t="s">
        <v>58</v>
      </c>
      <c r="B126" s="22">
        <f t="shared" ref="B126:C126" si="15">B124/B125</f>
        <v>0.15552902229154739</v>
      </c>
      <c r="C126" s="22">
        <f t="shared" si="15"/>
        <v>0.15945123704368835</v>
      </c>
      <c r="D126" s="22">
        <f>D124/D125</f>
        <v>0.15418666718934659</v>
      </c>
      <c r="E126" s="22">
        <f>E124/E125</f>
        <v>0.15825130484688377</v>
      </c>
      <c r="F126" s="22">
        <f>F124/F125</f>
        <v>0.15780258852117524</v>
      </c>
      <c r="G126" s="22">
        <f>G124/G125</f>
        <v>0.16096933638880825</v>
      </c>
      <c r="H126" s="1"/>
      <c r="L126" s="8"/>
      <c r="M126" s="8"/>
    </row>
    <row r="127" spans="1:13" ht="16.5" x14ac:dyDescent="0.25">
      <c r="A127" s="37"/>
      <c r="B127" s="22"/>
      <c r="C127" s="22"/>
      <c r="D127" s="22"/>
      <c r="E127" s="22"/>
      <c r="F127" s="22"/>
      <c r="G127" s="22"/>
      <c r="H127" s="1"/>
      <c r="L127" s="8"/>
      <c r="M127" s="8"/>
    </row>
    <row r="128" spans="1:13" ht="15.75" x14ac:dyDescent="0.25">
      <c r="A128" s="38"/>
      <c r="B128" s="1"/>
      <c r="C128" s="1"/>
      <c r="D128" s="1"/>
      <c r="E128" s="1"/>
      <c r="F128" s="1"/>
      <c r="G128" s="1"/>
      <c r="H128" s="1"/>
      <c r="L128" s="8"/>
      <c r="M128" s="8"/>
    </row>
    <row r="129" spans="1:13" ht="16.5" x14ac:dyDescent="0.25">
      <c r="A129" s="37" t="s">
        <v>27</v>
      </c>
      <c r="B129" s="22">
        <f t="shared" ref="B129:C129" si="16">B126+B119</f>
        <v>0.83142565227667919</v>
      </c>
      <c r="C129" s="22">
        <f t="shared" si="16"/>
        <v>0.8660526295024924</v>
      </c>
      <c r="D129" s="22">
        <f>D126+D119</f>
        <v>0.80300614054757058</v>
      </c>
      <c r="E129" s="22">
        <f>E126+E119</f>
        <v>0.81332824549704286</v>
      </c>
      <c r="F129" s="22">
        <f>F126+F119</f>
        <v>0.82130741732249479</v>
      </c>
      <c r="G129" s="22">
        <f>G126+G119</f>
        <v>0.84461414303417559</v>
      </c>
      <c r="H129" s="1"/>
      <c r="L129" s="8"/>
      <c r="M129" s="8"/>
    </row>
    <row r="130" spans="1:13" ht="16.5" x14ac:dyDescent="0.25">
      <c r="A130" s="37"/>
      <c r="B130" s="22"/>
      <c r="C130" s="22"/>
      <c r="D130" s="22"/>
      <c r="E130" s="22"/>
      <c r="F130" s="22"/>
      <c r="G130" s="22"/>
      <c r="H130" s="1"/>
      <c r="L130" s="8"/>
      <c r="M130" s="8"/>
    </row>
    <row r="131" spans="1:13" ht="15.75" x14ac:dyDescent="0.25">
      <c r="B131" s="10"/>
      <c r="C131" s="10"/>
      <c r="D131" s="10"/>
      <c r="E131" s="10"/>
      <c r="F131" s="10"/>
      <c r="G131" s="10"/>
      <c r="H131" s="10"/>
      <c r="I131" s="10"/>
      <c r="L131" s="8"/>
      <c r="M131" s="8"/>
    </row>
    <row r="132" spans="1:13" ht="18" x14ac:dyDescent="0.25">
      <c r="A132" s="60" t="s">
        <v>59</v>
      </c>
      <c r="B132" s="57" t="str">
        <f>B$4</f>
        <v>IFRS 17</v>
      </c>
      <c r="C132" s="57" t="str">
        <f t="shared" ref="C132" si="17">C$4</f>
        <v>IFRS 17</v>
      </c>
      <c r="D132" s="57" t="str">
        <f>D4</f>
        <v>IFRS 4</v>
      </c>
      <c r="E132" s="57" t="str">
        <f>E4</f>
        <v>IFRS 4</v>
      </c>
      <c r="F132" s="57" t="str">
        <f>F4</f>
        <v>IFRS 4</v>
      </c>
      <c r="G132" s="57" t="str">
        <f>G4</f>
        <v>IFRS 4</v>
      </c>
      <c r="H132" s="10"/>
      <c r="I132" s="10"/>
      <c r="L132" s="8"/>
      <c r="M132" s="8"/>
    </row>
    <row r="133" spans="1:13" ht="18" x14ac:dyDescent="0.25">
      <c r="A133" s="60"/>
      <c r="B133" s="62" t="str">
        <f>B$5</f>
        <v>2023</v>
      </c>
      <c r="C133" s="62" t="str">
        <f>C$5</f>
        <v>2022 (oikaistu)</v>
      </c>
      <c r="D133" s="59" t="s">
        <v>5</v>
      </c>
      <c r="E133" s="59" t="s">
        <v>6</v>
      </c>
      <c r="F133" s="59" t="s">
        <v>7</v>
      </c>
      <c r="G133" s="59" t="s">
        <v>8</v>
      </c>
      <c r="H133" s="10"/>
      <c r="I133" s="10"/>
      <c r="L133" s="8"/>
      <c r="M133" s="8"/>
    </row>
    <row r="134" spans="1:13" ht="18" x14ac:dyDescent="0.25">
      <c r="A134" s="32"/>
      <c r="B134" s="5"/>
      <c r="C134" s="5"/>
      <c r="D134" s="5"/>
      <c r="E134" s="5"/>
      <c r="F134" s="5"/>
      <c r="G134" s="5"/>
      <c r="H134" s="10"/>
      <c r="I134" s="10"/>
      <c r="L134" s="8"/>
      <c r="M134" s="8"/>
    </row>
    <row r="135" spans="1:13" ht="16.5" x14ac:dyDescent="0.25">
      <c r="A135" s="37" t="s">
        <v>46</v>
      </c>
      <c r="B135" s="10"/>
      <c r="C135" s="10"/>
      <c r="D135" s="2" t="s">
        <v>60</v>
      </c>
      <c r="E135" s="10"/>
      <c r="F135" s="10"/>
      <c r="G135" s="10"/>
      <c r="H135" s="10"/>
      <c r="I135" s="10"/>
      <c r="L135" s="8"/>
      <c r="M135" s="8"/>
    </row>
    <row r="136" spans="1:13" ht="16.5" x14ac:dyDescent="0.25">
      <c r="A136" s="37"/>
      <c r="B136" s="10"/>
      <c r="C136" s="10"/>
      <c r="L136" s="8"/>
      <c r="M136" s="8"/>
    </row>
    <row r="137" spans="1:13" ht="15.75" x14ac:dyDescent="0.25">
      <c r="A137" s="1" t="s">
        <v>2</v>
      </c>
      <c r="B137" s="1"/>
      <c r="C137" s="1"/>
      <c r="D137" s="10"/>
      <c r="E137" s="10"/>
      <c r="F137" s="10"/>
      <c r="G137" s="10"/>
      <c r="H137" s="10"/>
      <c r="I137" s="10"/>
      <c r="L137" s="8"/>
      <c r="M137" s="8"/>
    </row>
    <row r="138" spans="1:13" ht="15.75" x14ac:dyDescent="0.25">
      <c r="A138" s="25" t="s">
        <v>47</v>
      </c>
      <c r="B138" s="12" vm="16">
        <v>1339.43748944</v>
      </c>
      <c r="C138" s="12" vm="17">
        <v>1307.8309116300002</v>
      </c>
      <c r="D138" s="10"/>
      <c r="E138" s="10"/>
      <c r="F138" s="10"/>
      <c r="G138" s="10"/>
      <c r="H138" s="10"/>
      <c r="I138" s="10"/>
      <c r="L138" s="8"/>
      <c r="M138" s="8"/>
    </row>
    <row r="139" spans="1:13" ht="15.75" x14ac:dyDescent="0.25">
      <c r="A139" s="25" t="s">
        <v>48</v>
      </c>
      <c r="B139" s="12" vm="18">
        <v>29.097189549999996</v>
      </c>
      <c r="C139" s="12" vm="19">
        <v>22.573970869999989</v>
      </c>
      <c r="D139" s="10"/>
      <c r="E139" s="10"/>
      <c r="F139" s="10"/>
      <c r="G139" s="10"/>
      <c r="H139" s="10"/>
      <c r="I139" s="10"/>
      <c r="L139" s="8"/>
      <c r="M139" s="8"/>
    </row>
    <row r="140" spans="1:13" ht="15.75" x14ac:dyDescent="0.25">
      <c r="A140" s="35" t="s">
        <v>49</v>
      </c>
      <c r="B140" s="18" vm="20">
        <v>-80.06581091000001</v>
      </c>
      <c r="C140" s="18" vm="21">
        <v>-75.165053040000004</v>
      </c>
      <c r="D140" s="10"/>
      <c r="E140" s="10"/>
      <c r="F140" s="10"/>
      <c r="G140" s="10"/>
      <c r="H140" s="10"/>
      <c r="I140" s="10"/>
      <c r="L140" s="8"/>
      <c r="M140" s="8"/>
    </row>
    <row r="141" spans="1:13" ht="15.75" x14ac:dyDescent="0.25">
      <c r="A141" s="40" t="s">
        <v>46</v>
      </c>
      <c r="B141" s="19">
        <f>SUM(B138:B140)</f>
        <v>1288.46886808</v>
      </c>
      <c r="C141" s="19">
        <f>SUM(C138:C140)</f>
        <v>1255.2398294600002</v>
      </c>
      <c r="D141" s="10"/>
      <c r="E141" s="10"/>
      <c r="F141" s="10"/>
      <c r="G141" s="10"/>
      <c r="H141" s="10"/>
      <c r="I141" s="10"/>
      <c r="L141" s="8"/>
      <c r="M141" s="8"/>
    </row>
    <row r="142" spans="1:13" ht="16.5" x14ac:dyDescent="0.25">
      <c r="A142" s="37"/>
      <c r="B142" s="10"/>
      <c r="C142" s="10"/>
      <c r="D142" s="10"/>
      <c r="E142" s="10"/>
      <c r="F142" s="10"/>
      <c r="G142" s="10"/>
      <c r="H142" s="10"/>
      <c r="I142" s="10"/>
      <c r="L142" s="8"/>
      <c r="M142" s="8"/>
    </row>
    <row r="143" spans="1:13" ht="15.75" x14ac:dyDescent="0.25">
      <c r="A143" s="25" t="s">
        <v>61</v>
      </c>
      <c r="B143" s="12"/>
      <c r="C143" s="12"/>
      <c r="D143" s="12">
        <v>1391.0360933299999</v>
      </c>
      <c r="E143" s="12">
        <v>1382.6941691853585</v>
      </c>
      <c r="F143" s="12">
        <v>1315.0633736499999</v>
      </c>
      <c r="G143" s="12">
        <v>1271.6112138506048</v>
      </c>
      <c r="H143" s="10"/>
      <c r="I143" s="10"/>
      <c r="L143" s="8"/>
      <c r="M143" s="8"/>
    </row>
    <row r="144" spans="1:13" ht="15.75" x14ac:dyDescent="0.25">
      <c r="A144" s="35" t="s">
        <v>51</v>
      </c>
      <c r="B144" s="18"/>
      <c r="C144" s="18"/>
      <c r="D144" s="18">
        <f>-24.48431925+89.71455231</f>
        <v>65.230233060000003</v>
      </c>
      <c r="E144" s="18">
        <v>97.964593180840211</v>
      </c>
      <c r="F144" s="18">
        <v>88.516874400354254</v>
      </c>
      <c r="G144" s="18">
        <v>94.028866976065302</v>
      </c>
      <c r="H144" s="10"/>
      <c r="I144" s="10"/>
      <c r="L144" s="8"/>
      <c r="M144" s="8"/>
    </row>
    <row r="145" spans="1:13" ht="15.75" x14ac:dyDescent="0.25">
      <c r="A145" s="40" t="s">
        <v>46</v>
      </c>
      <c r="B145" s="19"/>
      <c r="C145" s="19"/>
      <c r="D145" s="19">
        <f>D143-D144</f>
        <v>1325.8058602699998</v>
      </c>
      <c r="E145" s="19">
        <f>E143-E144</f>
        <v>1284.7295760045183</v>
      </c>
      <c r="F145" s="19">
        <f>F143-F144</f>
        <v>1226.5464992496456</v>
      </c>
      <c r="G145" s="19">
        <f>G143-G144</f>
        <v>1177.5823468745396</v>
      </c>
      <c r="H145" s="10"/>
      <c r="I145" s="10"/>
      <c r="L145" s="8"/>
      <c r="M145" s="8"/>
    </row>
    <row r="146" spans="1:13" ht="15.75" x14ac:dyDescent="0.25">
      <c r="A146" s="40"/>
      <c r="B146" s="40"/>
      <c r="C146" s="40"/>
      <c r="D146" s="10"/>
      <c r="E146" s="10"/>
      <c r="F146" s="10"/>
      <c r="G146" s="10"/>
      <c r="H146" s="10"/>
      <c r="I146" s="10"/>
      <c r="L146" s="8"/>
      <c r="M146" s="8"/>
    </row>
    <row r="147" spans="1:13" ht="15.75" x14ac:dyDescent="0.25">
      <c r="A147" s="40"/>
      <c r="B147" s="40"/>
      <c r="C147" s="40"/>
      <c r="D147" s="10"/>
      <c r="E147" s="10"/>
      <c r="F147" s="10"/>
      <c r="G147" s="10"/>
      <c r="H147" s="10"/>
      <c r="I147" s="10"/>
      <c r="L147" s="8"/>
      <c r="M147" s="8"/>
    </row>
    <row r="148" spans="1:13" ht="15.75" x14ac:dyDescent="0.25">
      <c r="A148" s="40" t="s">
        <v>46</v>
      </c>
      <c r="B148" s="19">
        <f>B141</f>
        <v>1288.46886808</v>
      </c>
      <c r="C148" s="19">
        <f>C141</f>
        <v>1255.2398294600002</v>
      </c>
      <c r="D148" s="19">
        <f>D145</f>
        <v>1325.8058602699998</v>
      </c>
      <c r="E148" s="19">
        <f t="shared" ref="E148:G148" si="18">E145</f>
        <v>1284.7295760045183</v>
      </c>
      <c r="F148" s="19">
        <f t="shared" si="18"/>
        <v>1226.5464992496456</v>
      </c>
      <c r="G148" s="19">
        <f t="shared" si="18"/>
        <v>1177.5823468745396</v>
      </c>
      <c r="H148" s="1"/>
      <c r="L148" s="8"/>
      <c r="M148" s="8"/>
    </row>
    <row r="149" spans="1:13" ht="15.75" x14ac:dyDescent="0.25">
      <c r="A149" s="40"/>
      <c r="B149" s="19"/>
      <c r="C149" s="19"/>
      <c r="D149" s="19"/>
      <c r="E149" s="19"/>
      <c r="F149" s="19"/>
      <c r="G149" s="19"/>
      <c r="H149" s="1"/>
      <c r="L149" s="8"/>
      <c r="M149" s="8"/>
    </row>
    <row r="150" spans="1:13" ht="15.75" x14ac:dyDescent="0.25">
      <c r="A150" s="40"/>
      <c r="B150" s="19"/>
      <c r="C150" s="19"/>
      <c r="D150" s="19"/>
      <c r="E150" s="19"/>
      <c r="F150" s="19"/>
      <c r="G150" s="19"/>
      <c r="H150" s="1"/>
      <c r="L150" s="8"/>
      <c r="M150" s="8"/>
    </row>
    <row r="151" spans="1:13" s="21" customFormat="1" ht="16.5" x14ac:dyDescent="0.25">
      <c r="A151" s="24" t="s">
        <v>21</v>
      </c>
      <c r="B151" s="22"/>
      <c r="C151" s="22"/>
      <c r="D151" s="22"/>
      <c r="E151" s="22"/>
      <c r="F151" s="22"/>
      <c r="G151" s="22"/>
      <c r="J151" s="51"/>
    </row>
    <row r="152" spans="1:13" s="21" customFormat="1" ht="15.75" x14ac:dyDescent="0.25">
      <c r="A152" s="22"/>
      <c r="B152" s="22"/>
      <c r="C152" s="22"/>
      <c r="D152" s="22"/>
      <c r="E152" s="22"/>
      <c r="F152" s="22"/>
      <c r="G152" s="22"/>
      <c r="J152" s="51"/>
    </row>
    <row r="153" spans="1:13" s="21" customFormat="1" x14ac:dyDescent="0.2">
      <c r="A153" s="25" t="s">
        <v>22</v>
      </c>
      <c r="B153" s="12">
        <f>B148</f>
        <v>1288.46886808</v>
      </c>
      <c r="C153" s="12">
        <f t="shared" ref="C153:G153" si="19">C148</f>
        <v>1255.2398294600002</v>
      </c>
      <c r="D153" s="12">
        <f t="shared" si="19"/>
        <v>1325.8058602699998</v>
      </c>
      <c r="E153" s="12">
        <f t="shared" si="19"/>
        <v>1284.7295760045183</v>
      </c>
      <c r="F153" s="12">
        <f t="shared" si="19"/>
        <v>1226.5464992496456</v>
      </c>
      <c r="G153" s="12">
        <f t="shared" si="19"/>
        <v>1177.5823468745396</v>
      </c>
      <c r="J153" s="51"/>
    </row>
    <row r="154" spans="1:13" s="21" customFormat="1" x14ac:dyDescent="0.2">
      <c r="A154" s="25" t="s">
        <v>24</v>
      </c>
      <c r="B154" s="12">
        <f>B161</f>
        <v>862.18099505999987</v>
      </c>
      <c r="C154" s="12">
        <f t="shared" ref="C154:G154" si="20">C161</f>
        <v>808.72742854999979</v>
      </c>
      <c r="D154" s="12">
        <f t="shared" si="20"/>
        <v>885.84902577000003</v>
      </c>
      <c r="E154" s="12">
        <f t="shared" si="20"/>
        <v>856.95739199137995</v>
      </c>
      <c r="F154" s="12">
        <f t="shared" si="20"/>
        <v>845.77790258102596</v>
      </c>
      <c r="G154" s="12">
        <f t="shared" si="20"/>
        <v>779.10682645557904</v>
      </c>
      <c r="J154" s="51"/>
    </row>
    <row r="155" spans="1:13" s="21" customFormat="1" x14ac:dyDescent="0.2">
      <c r="A155" s="27" t="s">
        <v>25</v>
      </c>
      <c r="B155" s="18">
        <f>B168</f>
        <v>232.61125594999996</v>
      </c>
      <c r="C155" s="18">
        <f t="shared" ref="C155:G155" si="21">C168</f>
        <v>216.40958755999995</v>
      </c>
      <c r="D155" s="18">
        <f t="shared" si="21"/>
        <v>215.59681748999998</v>
      </c>
      <c r="E155" s="18">
        <f t="shared" si="21"/>
        <v>200.666240069504</v>
      </c>
      <c r="F155" s="18">
        <f t="shared" si="21"/>
        <v>199.12874181691399</v>
      </c>
      <c r="G155" s="18">
        <f t="shared" si="21"/>
        <v>188.11967640401301</v>
      </c>
      <c r="J155" s="51"/>
    </row>
    <row r="156" spans="1:13" s="21" customFormat="1" ht="15.75" x14ac:dyDescent="0.25">
      <c r="A156" s="28" t="s">
        <v>26</v>
      </c>
      <c r="B156" s="19">
        <f>B153-B154-B155</f>
        <v>193.67661707000016</v>
      </c>
      <c r="C156" s="19">
        <f t="shared" ref="C156:G156" si="22">C153-C154-C155</f>
        <v>230.1028133500005</v>
      </c>
      <c r="D156" s="19">
        <f t="shared" si="22"/>
        <v>224.36001700999981</v>
      </c>
      <c r="E156" s="19">
        <f t="shared" si="22"/>
        <v>227.10594394363437</v>
      </c>
      <c r="F156" s="19">
        <f t="shared" si="22"/>
        <v>181.63985485170571</v>
      </c>
      <c r="G156" s="19">
        <f t="shared" si="22"/>
        <v>210.35584401494751</v>
      </c>
      <c r="J156" s="51"/>
    </row>
    <row r="157" spans="1:13" ht="16.5" x14ac:dyDescent="0.25">
      <c r="A157" s="37"/>
      <c r="B157" s="10"/>
      <c r="C157" s="10"/>
      <c r="D157" s="10"/>
      <c r="E157" s="10"/>
      <c r="F157" s="10"/>
      <c r="G157" s="10"/>
      <c r="H157" s="10"/>
      <c r="I157" s="10"/>
      <c r="L157" s="8"/>
      <c r="M157" s="8"/>
    </row>
    <row r="158" spans="1:13" ht="16.5" x14ac:dyDescent="0.25">
      <c r="A158" s="37"/>
      <c r="B158" s="10"/>
      <c r="C158" s="10"/>
      <c r="D158" s="10"/>
      <c r="E158" s="10"/>
      <c r="F158" s="10"/>
      <c r="G158" s="10"/>
      <c r="H158" s="10"/>
      <c r="I158" s="10"/>
      <c r="L158" s="8"/>
      <c r="M158" s="8"/>
    </row>
    <row r="159" spans="1:13" ht="16.5" x14ac:dyDescent="0.25">
      <c r="A159" s="37" t="s">
        <v>57</v>
      </c>
      <c r="B159" s="10"/>
      <c r="C159" s="10"/>
      <c r="D159" s="10"/>
      <c r="E159" s="10"/>
      <c r="F159" s="10"/>
      <c r="G159" s="10"/>
      <c r="H159" s="10"/>
      <c r="I159" s="10"/>
      <c r="L159" s="8"/>
      <c r="M159" s="8"/>
    </row>
    <row r="160" spans="1:13" ht="15.75" x14ac:dyDescent="0.25">
      <c r="A160" s="41"/>
      <c r="B160" s="10"/>
      <c r="C160" s="10"/>
      <c r="D160" s="10"/>
      <c r="E160" s="10"/>
      <c r="F160" s="10"/>
      <c r="G160" s="10"/>
      <c r="H160" s="10"/>
      <c r="I160" s="10"/>
      <c r="L160" s="8"/>
      <c r="M160" s="8"/>
    </row>
    <row r="161" spans="1:13" ht="15.75" x14ac:dyDescent="0.25">
      <c r="A161" s="27" t="s">
        <v>24</v>
      </c>
      <c r="B161" s="18">
        <v>862.18099505999987</v>
      </c>
      <c r="C161" s="18">
        <v>808.72742854999979</v>
      </c>
      <c r="D161" s="18">
        <v>885.84902577000003</v>
      </c>
      <c r="E161" s="18">
        <v>856.95739199137995</v>
      </c>
      <c r="F161" s="18">
        <v>845.77790258102596</v>
      </c>
      <c r="G161" s="18">
        <v>779.10682645557904</v>
      </c>
      <c r="H161" s="10"/>
      <c r="I161" s="10"/>
      <c r="L161" s="8"/>
      <c r="M161" s="8"/>
    </row>
    <row r="162" spans="1:13" ht="15.75" x14ac:dyDescent="0.25">
      <c r="A162" s="38" t="s">
        <v>22</v>
      </c>
      <c r="B162" s="12">
        <f>B148</f>
        <v>1288.46886808</v>
      </c>
      <c r="C162" s="12">
        <f>C148</f>
        <v>1255.2398294600002</v>
      </c>
      <c r="D162" s="12">
        <f>D145</f>
        <v>1325.8058602699998</v>
      </c>
      <c r="E162" s="12">
        <f>E145</f>
        <v>1284.7295760045183</v>
      </c>
      <c r="F162" s="12">
        <f>F145</f>
        <v>1226.5464992496456</v>
      </c>
      <c r="G162" s="12">
        <f>G145</f>
        <v>1177.5823468745396</v>
      </c>
      <c r="H162" s="10"/>
      <c r="I162" s="10"/>
      <c r="L162" s="8"/>
      <c r="M162" s="8"/>
    </row>
    <row r="163" spans="1:13" ht="16.5" x14ac:dyDescent="0.25">
      <c r="A163" s="37" t="s">
        <v>57</v>
      </c>
      <c r="B163" s="22">
        <f t="shared" ref="B163:G163" si="23">B161/B162</f>
        <v>0.6691515925757453</v>
      </c>
      <c r="C163" s="22">
        <f t="shared" si="23"/>
        <v>0.64428120393368293</v>
      </c>
      <c r="D163" s="22">
        <f t="shared" si="23"/>
        <v>0.66815893059154019</v>
      </c>
      <c r="E163" s="22">
        <f t="shared" si="23"/>
        <v>0.66703328700231157</v>
      </c>
      <c r="F163" s="22">
        <f t="shared" si="23"/>
        <v>0.68956040647333028</v>
      </c>
      <c r="G163" s="22">
        <f t="shared" si="23"/>
        <v>0.66161557917663449</v>
      </c>
      <c r="H163" s="10"/>
      <c r="I163" s="10"/>
      <c r="L163" s="8"/>
      <c r="M163" s="8"/>
    </row>
    <row r="164" spans="1:13" ht="16.5" x14ac:dyDescent="0.25">
      <c r="A164" s="37"/>
      <c r="B164" s="22"/>
      <c r="C164" s="22"/>
      <c r="D164" s="22"/>
      <c r="E164" s="22"/>
      <c r="F164" s="22"/>
      <c r="G164" s="22"/>
      <c r="H164" s="10"/>
      <c r="I164" s="10"/>
      <c r="L164" s="8"/>
      <c r="M164" s="8"/>
    </row>
    <row r="165" spans="1:13" ht="18" x14ac:dyDescent="0.25">
      <c r="A165" s="39"/>
      <c r="B165" s="10"/>
      <c r="C165" s="10"/>
      <c r="D165" s="10"/>
      <c r="E165" s="10"/>
      <c r="F165" s="10"/>
      <c r="G165" s="10"/>
      <c r="H165" s="10"/>
      <c r="I165" s="10"/>
      <c r="L165" s="8"/>
      <c r="M165" s="8"/>
    </row>
    <row r="166" spans="1:13" ht="16.5" x14ac:dyDescent="0.25">
      <c r="A166" s="37" t="s">
        <v>58</v>
      </c>
      <c r="B166" s="22"/>
      <c r="C166" s="22"/>
      <c r="D166" s="22"/>
      <c r="E166" s="22"/>
      <c r="F166" s="22"/>
      <c r="G166" s="22"/>
      <c r="H166" s="10"/>
      <c r="I166" s="10"/>
      <c r="L166" s="8"/>
      <c r="M166" s="8"/>
    </row>
    <row r="167" spans="1:13" ht="15.75" x14ac:dyDescent="0.25">
      <c r="A167" s="38"/>
      <c r="B167" s="22"/>
      <c r="C167" s="22"/>
      <c r="D167" s="22"/>
      <c r="E167" s="22"/>
      <c r="F167" s="22"/>
      <c r="G167" s="22"/>
      <c r="H167" s="10"/>
      <c r="I167" s="10"/>
      <c r="L167" s="8"/>
      <c r="M167" s="8"/>
    </row>
    <row r="168" spans="1:13" ht="15.75" x14ac:dyDescent="0.25">
      <c r="A168" s="35" t="s">
        <v>29</v>
      </c>
      <c r="B168" s="18">
        <v>232.61125594999996</v>
      </c>
      <c r="C168" s="18">
        <v>216.40958755999995</v>
      </c>
      <c r="D168" s="18">
        <v>215.59681748999998</v>
      </c>
      <c r="E168" s="18">
        <v>200.666240069504</v>
      </c>
      <c r="F168" s="18">
        <v>199.12874181691399</v>
      </c>
      <c r="G168" s="18">
        <v>188.11967640401301</v>
      </c>
      <c r="H168" s="10"/>
      <c r="I168" s="10"/>
      <c r="L168" s="8"/>
      <c r="M168" s="8"/>
    </row>
    <row r="169" spans="1:13" ht="15.75" x14ac:dyDescent="0.25">
      <c r="A169" s="38" t="s">
        <v>22</v>
      </c>
      <c r="B169" s="12">
        <f t="shared" ref="B169:G169" si="24">B148</f>
        <v>1288.46886808</v>
      </c>
      <c r="C169" s="12">
        <f t="shared" si="24"/>
        <v>1255.2398294600002</v>
      </c>
      <c r="D169" s="12">
        <f t="shared" si="24"/>
        <v>1325.8058602699998</v>
      </c>
      <c r="E169" s="12">
        <f t="shared" si="24"/>
        <v>1284.7295760045183</v>
      </c>
      <c r="F169" s="12">
        <f t="shared" si="24"/>
        <v>1226.5464992496456</v>
      </c>
      <c r="G169" s="12">
        <f t="shared" si="24"/>
        <v>1177.5823468745396</v>
      </c>
      <c r="H169" s="10"/>
      <c r="I169" s="10"/>
      <c r="K169" s="10"/>
      <c r="L169" s="8"/>
      <c r="M169" s="8"/>
    </row>
    <row r="170" spans="1:13" ht="16.5" x14ac:dyDescent="0.25">
      <c r="A170" s="37" t="s">
        <v>58</v>
      </c>
      <c r="B170" s="22">
        <f>B168/B169</f>
        <v>0.18053308210436117</v>
      </c>
      <c r="C170" s="22">
        <f t="shared" ref="C170" si="25">C168/C169</f>
        <v>0.17240497192723608</v>
      </c>
      <c r="D170" s="22">
        <f>D168/D169</f>
        <v>0.16261567696351392</v>
      </c>
      <c r="E170" s="22">
        <f>E168/E169</f>
        <v>0.15619336848581922</v>
      </c>
      <c r="F170" s="22">
        <f>F168/F169</f>
        <v>0.16234911757420803</v>
      </c>
      <c r="G170" s="22">
        <f>G168/G169</f>
        <v>0.15975076129776206</v>
      </c>
      <c r="H170" s="10"/>
      <c r="I170" s="10"/>
      <c r="K170" s="10"/>
      <c r="L170" s="8"/>
      <c r="M170" s="8"/>
    </row>
    <row r="171" spans="1:13" ht="16.5" x14ac:dyDescent="0.25">
      <c r="A171" s="37"/>
      <c r="B171" s="22"/>
      <c r="C171" s="22"/>
      <c r="D171" s="22"/>
      <c r="E171" s="22"/>
      <c r="F171" s="22"/>
      <c r="G171" s="22"/>
      <c r="H171" s="10"/>
      <c r="I171" s="10"/>
      <c r="K171" s="10"/>
      <c r="L171" s="8"/>
      <c r="M171" s="8"/>
    </row>
    <row r="172" spans="1:13" ht="15.75" x14ac:dyDescent="0.25">
      <c r="B172" s="10"/>
      <c r="C172" s="10"/>
      <c r="D172" s="10"/>
      <c r="E172" s="10"/>
      <c r="F172" s="10"/>
      <c r="G172" s="10"/>
      <c r="H172" s="10"/>
      <c r="I172" s="10"/>
      <c r="K172" s="10"/>
      <c r="L172" s="8"/>
      <c r="M172" s="8"/>
    </row>
    <row r="173" spans="1:13" ht="16.5" x14ac:dyDescent="0.25">
      <c r="A173" s="37" t="s">
        <v>27</v>
      </c>
      <c r="B173" s="22">
        <f t="shared" ref="B173:C173" si="26">B163+B170</f>
        <v>0.84968467468010644</v>
      </c>
      <c r="C173" s="22">
        <f t="shared" si="26"/>
        <v>0.81668617586091896</v>
      </c>
      <c r="D173" s="22">
        <f>D163+D170</f>
        <v>0.83077460755505417</v>
      </c>
      <c r="E173" s="22">
        <f>E163+E170</f>
        <v>0.82322665548813079</v>
      </c>
      <c r="F173" s="22">
        <f>F163+F170</f>
        <v>0.85190952404753828</v>
      </c>
      <c r="G173" s="22">
        <f>G163+G170</f>
        <v>0.82136634047439649</v>
      </c>
      <c r="H173" s="10"/>
      <c r="I173" s="10"/>
      <c r="K173" s="10"/>
      <c r="L173" s="8"/>
      <c r="M173" s="8"/>
    </row>
    <row r="174" spans="1:13" ht="16.5" x14ac:dyDescent="0.25">
      <c r="A174" s="37"/>
      <c r="B174" s="22"/>
      <c r="C174" s="22"/>
      <c r="D174" s="22"/>
      <c r="E174" s="22"/>
      <c r="F174" s="22"/>
      <c r="G174" s="22"/>
      <c r="H174" s="10"/>
      <c r="I174" s="10"/>
      <c r="K174" s="10"/>
      <c r="L174" s="8"/>
      <c r="M174" s="8"/>
    </row>
    <row r="175" spans="1:13" ht="16.5" x14ac:dyDescent="0.25">
      <c r="A175" s="37"/>
      <c r="B175" s="10"/>
      <c r="C175" s="10"/>
      <c r="D175" s="10"/>
      <c r="E175" s="10"/>
      <c r="F175" s="10"/>
      <c r="G175" s="10"/>
      <c r="H175" s="10"/>
      <c r="I175" s="10"/>
      <c r="L175" s="8"/>
      <c r="M175" s="8"/>
    </row>
    <row r="176" spans="1:13" ht="18" x14ac:dyDescent="0.25">
      <c r="A176" s="60" t="s">
        <v>62</v>
      </c>
      <c r="B176" s="57" t="str">
        <f>B$4</f>
        <v>IFRS 17</v>
      </c>
      <c r="C176" s="57" t="str">
        <f t="shared" ref="C176" si="27">C$4</f>
        <v>IFRS 17</v>
      </c>
      <c r="D176" s="63"/>
      <c r="E176" s="63"/>
      <c r="F176" s="63"/>
      <c r="G176" s="63"/>
      <c r="H176" s="10"/>
      <c r="I176" s="10"/>
      <c r="L176" s="8"/>
      <c r="M176" s="8"/>
    </row>
    <row r="177" spans="1:13" ht="15.75" x14ac:dyDescent="0.25">
      <c r="A177" s="64"/>
      <c r="B177" s="62" t="str">
        <f>B$5</f>
        <v>2023</v>
      </c>
      <c r="C177" s="62" t="str">
        <f>C$5</f>
        <v>2022 (oikaistu)</v>
      </c>
      <c r="D177" s="59" t="s">
        <v>5</v>
      </c>
      <c r="E177" s="59" t="s">
        <v>6</v>
      </c>
      <c r="F177" s="59" t="s">
        <v>7</v>
      </c>
      <c r="G177" s="59" t="s">
        <v>8</v>
      </c>
      <c r="H177" s="10"/>
      <c r="I177" s="10"/>
      <c r="L177" s="8"/>
      <c r="M177" s="8"/>
    </row>
    <row r="178" spans="1:13" ht="15.75" x14ac:dyDescent="0.25">
      <c r="B178" s="33"/>
      <c r="C178" s="33"/>
      <c r="D178" s="5"/>
      <c r="E178" s="5"/>
      <c r="F178" s="5"/>
      <c r="G178" s="5"/>
      <c r="H178" s="10"/>
      <c r="I178" s="10"/>
      <c r="L178" s="8"/>
      <c r="M178" s="8"/>
    </row>
    <row r="179" spans="1:13" ht="16.5" x14ac:dyDescent="0.25">
      <c r="A179" s="24" t="s">
        <v>43</v>
      </c>
      <c r="B179" s="8"/>
      <c r="C179" s="8"/>
      <c r="D179" s="8"/>
      <c r="E179" s="8"/>
      <c r="F179" s="8"/>
      <c r="G179" s="8"/>
      <c r="H179" s="1"/>
      <c r="L179" s="8"/>
      <c r="M179" s="8"/>
    </row>
    <row r="180" spans="1:13" ht="16.5" x14ac:dyDescent="0.25">
      <c r="A180" s="24"/>
      <c r="B180" s="8"/>
      <c r="C180" s="8"/>
      <c r="D180" s="8"/>
      <c r="E180" s="8"/>
      <c r="F180" s="8"/>
      <c r="G180" s="8"/>
      <c r="H180" s="1"/>
      <c r="L180" s="8"/>
      <c r="M180" s="8"/>
    </row>
    <row r="181" spans="1:13" ht="15.75" x14ac:dyDescent="0.25">
      <c r="A181" s="16" t="s">
        <v>44</v>
      </c>
      <c r="B181" s="34">
        <v>141.32448768999984</v>
      </c>
      <c r="C181" s="34">
        <v>-65.513357430000383</v>
      </c>
      <c r="D181" s="8"/>
      <c r="E181" s="8"/>
      <c r="F181" s="8"/>
      <c r="G181" s="8"/>
      <c r="H181" s="1"/>
      <c r="L181" s="8"/>
      <c r="M181" s="8"/>
    </row>
    <row r="182" spans="1:13" ht="15.75" x14ac:dyDescent="0.25">
      <c r="A182" s="51" t="s">
        <v>45</v>
      </c>
      <c r="B182" s="19">
        <f t="shared" ref="B182:C182" si="28">(B183+B184)/2</f>
        <v>1072.3422481762645</v>
      </c>
      <c r="C182" s="19">
        <f t="shared" si="28"/>
        <v>770.30047373688944</v>
      </c>
      <c r="D182" s="8"/>
      <c r="E182" s="8"/>
      <c r="F182" s="8"/>
      <c r="G182" s="8"/>
      <c r="H182" s="1"/>
      <c r="L182" s="8"/>
      <c r="M182" s="8"/>
    </row>
    <row r="183" spans="1:13" ht="15.75" x14ac:dyDescent="0.25">
      <c r="A183" s="13" t="s">
        <v>18</v>
      </c>
      <c r="B183" s="15">
        <v>959.008567978359</v>
      </c>
      <c r="C183" s="15">
        <v>581.59237949542</v>
      </c>
      <c r="D183" s="8"/>
      <c r="E183" s="8"/>
      <c r="F183" s="8"/>
      <c r="G183" s="8"/>
      <c r="H183" s="1"/>
      <c r="L183" s="8"/>
      <c r="M183" s="8"/>
    </row>
    <row r="184" spans="1:13" ht="15.75" x14ac:dyDescent="0.25">
      <c r="A184" s="13" t="s">
        <v>19</v>
      </c>
      <c r="B184" s="15">
        <v>1185.6759283741701</v>
      </c>
      <c r="C184" s="15">
        <v>959.008567978359</v>
      </c>
      <c r="D184" s="8"/>
      <c r="E184" s="8"/>
      <c r="F184" s="8"/>
      <c r="G184" s="8"/>
      <c r="H184" s="1"/>
      <c r="L184" s="8"/>
      <c r="M184" s="8"/>
    </row>
    <row r="185" spans="1:13" ht="16.5" x14ac:dyDescent="0.25">
      <c r="A185" s="24" t="s">
        <v>43</v>
      </c>
      <c r="B185" s="22">
        <f t="shared" ref="B185:C185" si="29">B181/B182</f>
        <v>0.13179046888281309</v>
      </c>
      <c r="C185" s="22">
        <f t="shared" si="29"/>
        <v>-8.5049094040123493E-2</v>
      </c>
      <c r="D185" s="8"/>
      <c r="E185" s="8"/>
      <c r="F185" s="8"/>
      <c r="G185" s="8"/>
      <c r="H185" s="1"/>
      <c r="L185" s="8"/>
      <c r="M185" s="8"/>
    </row>
    <row r="186" spans="1:13" ht="15.75" x14ac:dyDescent="0.25">
      <c r="B186" s="33"/>
      <c r="C186" s="33"/>
      <c r="D186" s="8"/>
      <c r="E186" s="8"/>
      <c r="F186" s="8"/>
      <c r="G186" s="8"/>
      <c r="H186" s="10"/>
      <c r="I186" s="10"/>
      <c r="L186" s="8"/>
      <c r="M186" s="8"/>
    </row>
    <row r="187" spans="1:13" ht="16.5" x14ac:dyDescent="0.25">
      <c r="A187" s="37" t="s">
        <v>46</v>
      </c>
      <c r="B187" s="10"/>
      <c r="C187" s="10"/>
      <c r="D187" s="10"/>
      <c r="E187" s="10"/>
      <c r="F187" s="10"/>
      <c r="G187" s="10"/>
      <c r="H187" s="10"/>
      <c r="I187" s="10"/>
      <c r="L187" s="8"/>
      <c r="M187" s="8"/>
    </row>
    <row r="188" spans="1:13" ht="15.75" x14ac:dyDescent="0.25">
      <c r="B188" s="10"/>
      <c r="C188" s="10"/>
      <c r="D188" s="10"/>
      <c r="E188" s="10"/>
      <c r="F188" s="10"/>
      <c r="G188" s="10"/>
      <c r="H188" s="10"/>
      <c r="I188" s="10"/>
      <c r="L188" s="8"/>
      <c r="M188" s="8"/>
    </row>
    <row r="189" spans="1:13" ht="15.75" x14ac:dyDescent="0.25">
      <c r="A189" s="25" t="s">
        <v>63</v>
      </c>
      <c r="B189" s="12" vm="22">
        <v>1705.88871223</v>
      </c>
      <c r="C189" s="12" vm="23">
        <v>1313.7229503599999</v>
      </c>
      <c r="D189" s="10"/>
      <c r="E189" s="10"/>
      <c r="F189" s="10"/>
      <c r="G189" s="10"/>
      <c r="H189" s="10"/>
      <c r="I189" s="10"/>
      <c r="L189" s="8"/>
      <c r="M189" s="8"/>
    </row>
    <row r="190" spans="1:13" ht="15.75" x14ac:dyDescent="0.25">
      <c r="A190" s="25" t="s">
        <v>64</v>
      </c>
      <c r="B190" s="12" vm="24">
        <v>233.45484096000004</v>
      </c>
      <c r="C190" s="12" vm="25">
        <v>212.93898960999996</v>
      </c>
      <c r="D190" s="10"/>
      <c r="E190" s="10"/>
      <c r="F190" s="10"/>
      <c r="G190" s="10"/>
      <c r="H190" s="10"/>
      <c r="I190" s="10"/>
      <c r="L190" s="8"/>
      <c r="M190" s="8"/>
    </row>
    <row r="191" spans="1:13" ht="15.75" x14ac:dyDescent="0.25">
      <c r="A191" s="25" t="s">
        <v>65</v>
      </c>
      <c r="B191" s="12" vm="26">
        <v>-220.28594236000001</v>
      </c>
      <c r="C191" s="12" vm="27">
        <v>-117.24343990000001</v>
      </c>
      <c r="D191" s="10"/>
      <c r="E191" s="10"/>
      <c r="F191" s="10"/>
      <c r="G191" s="10"/>
      <c r="H191" s="10"/>
      <c r="I191" s="10"/>
      <c r="L191" s="8"/>
      <c r="M191" s="8"/>
    </row>
    <row r="192" spans="1:13" ht="15.75" x14ac:dyDescent="0.25">
      <c r="A192" s="35" t="s">
        <v>49</v>
      </c>
      <c r="B192" s="18" vm="28">
        <v>-591.4621920699999</v>
      </c>
      <c r="C192" s="18" vm="29">
        <v>-520.30288716000007</v>
      </c>
      <c r="D192" s="10"/>
      <c r="E192" s="10"/>
      <c r="F192" s="10"/>
      <c r="G192" s="10"/>
      <c r="H192" s="10"/>
      <c r="I192" s="10"/>
      <c r="L192" s="8"/>
      <c r="M192" s="8"/>
    </row>
    <row r="193" spans="1:13" ht="15.75" x14ac:dyDescent="0.25">
      <c r="A193" s="40" t="s">
        <v>46</v>
      </c>
      <c r="B193" s="19">
        <f>SUM(B189:B192)</f>
        <v>1127.59541876</v>
      </c>
      <c r="C193" s="19">
        <f>SUM(C189:C192)</f>
        <v>889.11561290999964</v>
      </c>
      <c r="D193" s="10"/>
      <c r="E193" s="10"/>
      <c r="F193" s="10"/>
      <c r="G193" s="10"/>
      <c r="H193" s="10"/>
      <c r="I193" s="10"/>
      <c r="L193" s="8"/>
      <c r="M193" s="8"/>
    </row>
    <row r="194" spans="1:13" ht="15.75" x14ac:dyDescent="0.25">
      <c r="B194" s="10"/>
      <c r="C194" s="10"/>
      <c r="D194" s="10"/>
      <c r="E194" s="10"/>
      <c r="F194" s="10"/>
      <c r="G194" s="10"/>
      <c r="H194" s="10"/>
      <c r="I194" s="10"/>
      <c r="L194" s="8"/>
      <c r="M194" s="8"/>
    </row>
    <row r="195" spans="1:13" ht="15.75" x14ac:dyDescent="0.25">
      <c r="B195" s="10"/>
      <c r="C195" s="10"/>
      <c r="D195" s="10"/>
      <c r="E195" s="10"/>
      <c r="F195" s="10"/>
      <c r="G195" s="10"/>
      <c r="H195" s="10"/>
      <c r="I195" s="10"/>
      <c r="L195" s="8"/>
      <c r="M195" s="8"/>
    </row>
    <row r="196" spans="1:13" ht="15.75" x14ac:dyDescent="0.25">
      <c r="A196" s="25" t="s">
        <v>66</v>
      </c>
      <c r="B196" s="12"/>
      <c r="C196" s="12"/>
      <c r="D196" s="12">
        <v>1313.1645693199998</v>
      </c>
      <c r="E196" s="12">
        <v>1127.4000000000001</v>
      </c>
      <c r="F196" s="26" t="s">
        <v>12</v>
      </c>
      <c r="G196" s="26" t="s">
        <v>12</v>
      </c>
      <c r="H196" s="10"/>
      <c r="I196" s="10"/>
      <c r="L196" s="8"/>
      <c r="M196" s="8"/>
    </row>
    <row r="197" spans="1:13" ht="15.75" x14ac:dyDescent="0.25">
      <c r="A197" s="38" t="s">
        <v>67</v>
      </c>
      <c r="B197" s="12"/>
      <c r="C197" s="12"/>
      <c r="D197" s="12">
        <v>-117.02924148000001</v>
      </c>
      <c r="E197" s="12">
        <v>-10.1</v>
      </c>
      <c r="F197" s="26" t="s">
        <v>12</v>
      </c>
      <c r="G197" s="26" t="s">
        <v>12</v>
      </c>
      <c r="H197" s="10"/>
      <c r="I197" s="10"/>
      <c r="L197" s="8"/>
      <c r="M197" s="8"/>
    </row>
    <row r="198" spans="1:13" ht="15.75" x14ac:dyDescent="0.25">
      <c r="A198" s="35" t="s">
        <v>49</v>
      </c>
      <c r="B198" s="18"/>
      <c r="C198" s="18"/>
      <c r="D198" s="18">
        <v>-602.32586328999992</v>
      </c>
      <c r="E198" s="18">
        <v>-618.4</v>
      </c>
      <c r="F198" s="26" t="s">
        <v>12</v>
      </c>
      <c r="G198" s="26" t="s">
        <v>12</v>
      </c>
      <c r="H198" s="10"/>
      <c r="I198" s="10"/>
      <c r="L198" s="8"/>
      <c r="M198" s="8"/>
    </row>
    <row r="199" spans="1:13" ht="15.75" x14ac:dyDescent="0.25">
      <c r="A199" s="40" t="s">
        <v>68</v>
      </c>
      <c r="B199" s="19"/>
      <c r="C199" s="19"/>
      <c r="D199" s="19">
        <f>SUM(D196:D198)</f>
        <v>593.8094645499998</v>
      </c>
      <c r="E199" s="19">
        <f>SUM(E196:E198)</f>
        <v>498.9000000000002</v>
      </c>
      <c r="F199" s="26" t="s">
        <v>12</v>
      </c>
      <c r="G199" s="26" t="s">
        <v>12</v>
      </c>
      <c r="H199" s="10"/>
      <c r="I199" s="10"/>
      <c r="L199" s="8"/>
      <c r="M199" s="8"/>
    </row>
    <row r="200" spans="1:13" ht="15.75" x14ac:dyDescent="0.25">
      <c r="A200" s="40"/>
      <c r="B200" s="40"/>
      <c r="C200" s="40"/>
      <c r="D200" s="19"/>
      <c r="E200" s="19"/>
      <c r="F200" s="26"/>
      <c r="G200" s="26"/>
      <c r="H200" s="10"/>
      <c r="I200" s="10"/>
      <c r="L200" s="8"/>
      <c r="M200" s="8"/>
    </row>
    <row r="201" spans="1:13" ht="15.75" x14ac:dyDescent="0.25">
      <c r="A201" s="40" t="s">
        <v>46</v>
      </c>
      <c r="B201" s="19">
        <f>B193</f>
        <v>1127.59541876</v>
      </c>
      <c r="C201" s="19">
        <f>C193</f>
        <v>889.11561290999964</v>
      </c>
      <c r="D201" s="19">
        <f>D199</f>
        <v>593.8094645499998</v>
      </c>
      <c r="E201" s="19">
        <f>E199</f>
        <v>498.9000000000002</v>
      </c>
      <c r="F201" s="19"/>
      <c r="G201" s="19"/>
      <c r="H201" s="1"/>
      <c r="L201" s="8"/>
      <c r="M201" s="8"/>
    </row>
    <row r="202" spans="1:13" ht="15.75" x14ac:dyDescent="0.25">
      <c r="A202" s="40"/>
      <c r="B202" s="40"/>
      <c r="C202" s="40"/>
      <c r="D202" s="19"/>
      <c r="E202" s="19"/>
      <c r="F202" s="26"/>
      <c r="G202" s="26"/>
      <c r="H202" s="10"/>
      <c r="I202" s="10"/>
      <c r="L202" s="8"/>
      <c r="M202" s="8"/>
    </row>
    <row r="203" spans="1:13" ht="15.75" x14ac:dyDescent="0.25">
      <c r="A203" s="40"/>
      <c r="B203" s="40"/>
      <c r="C203" s="40"/>
      <c r="D203" s="19"/>
      <c r="E203" s="19"/>
      <c r="F203" s="26"/>
      <c r="G203" s="26"/>
      <c r="H203" s="10"/>
      <c r="I203" s="10"/>
      <c r="L203" s="8"/>
      <c r="M203" s="8"/>
    </row>
    <row r="204" spans="1:13" s="21" customFormat="1" ht="16.5" x14ac:dyDescent="0.25">
      <c r="A204" s="24" t="s">
        <v>21</v>
      </c>
      <c r="B204" s="22"/>
      <c r="C204" s="22"/>
      <c r="D204" s="22"/>
      <c r="E204" s="22"/>
      <c r="F204" s="22"/>
      <c r="G204" s="22"/>
      <c r="J204" s="51"/>
    </row>
    <row r="205" spans="1:13" s="21" customFormat="1" ht="15.75" x14ac:dyDescent="0.25">
      <c r="A205" s="22"/>
      <c r="B205" s="22"/>
      <c r="C205" s="22"/>
      <c r="D205" s="22"/>
      <c r="E205" s="22"/>
      <c r="F205" s="22"/>
      <c r="G205" s="22"/>
      <c r="J205" s="51"/>
    </row>
    <row r="206" spans="1:13" s="21" customFormat="1" ht="15.75" x14ac:dyDescent="0.25">
      <c r="A206" s="25" t="s">
        <v>22</v>
      </c>
      <c r="B206" s="12">
        <f>B201</f>
        <v>1127.59541876</v>
      </c>
      <c r="C206" s="12">
        <f t="shared" ref="C206:E206" si="30">C201</f>
        <v>889.11561290999964</v>
      </c>
      <c r="D206" s="12">
        <f t="shared" si="30"/>
        <v>593.8094645499998</v>
      </c>
      <c r="E206" s="12">
        <f t="shared" si="30"/>
        <v>498.9000000000002</v>
      </c>
      <c r="F206" s="26" t="s">
        <v>12</v>
      </c>
      <c r="G206" s="26" t="s">
        <v>12</v>
      </c>
      <c r="J206" s="51"/>
    </row>
    <row r="207" spans="1:13" s="21" customFormat="1" ht="15.75" x14ac:dyDescent="0.25">
      <c r="A207" s="25" t="s">
        <v>23</v>
      </c>
      <c r="B207" s="12" vm="30">
        <f>B227</f>
        <v>123.51793443999996</v>
      </c>
      <c r="C207" s="12" vm="31">
        <f>C227</f>
        <v>109.06755546999999</v>
      </c>
      <c r="D207" s="12">
        <f>D227</f>
        <v>415.90058339000001</v>
      </c>
      <c r="E207" s="12">
        <f>E227</f>
        <v>330.9</v>
      </c>
      <c r="F207" s="26" t="s">
        <v>12</v>
      </c>
      <c r="G207" s="26" t="s">
        <v>12</v>
      </c>
      <c r="J207" s="51"/>
    </row>
    <row r="208" spans="1:13" s="21" customFormat="1" ht="15.75" x14ac:dyDescent="0.25">
      <c r="A208" s="25" t="s">
        <v>24</v>
      </c>
      <c r="B208" s="12">
        <f>B222</f>
        <v>714.0317682299999</v>
      </c>
      <c r="C208" s="12">
        <f>C222</f>
        <v>508.71022181000018</v>
      </c>
      <c r="D208" s="12">
        <f>D222</f>
        <v>496.74710436999999</v>
      </c>
      <c r="E208" s="12">
        <f>E222</f>
        <v>310.10000000000002</v>
      </c>
      <c r="F208" s="26" t="s">
        <v>12</v>
      </c>
      <c r="G208" s="26" t="s">
        <v>12</v>
      </c>
      <c r="J208" s="51"/>
    </row>
    <row r="209" spans="1:13" s="21" customFormat="1" ht="15.75" x14ac:dyDescent="0.25">
      <c r="A209" s="27" t="s">
        <v>25</v>
      </c>
      <c r="B209" s="18">
        <v>409.28156145000003</v>
      </c>
      <c r="C209" s="18">
        <v>361.33801321000004</v>
      </c>
      <c r="D209" s="18">
        <v>409.07258427000005</v>
      </c>
      <c r="E209" s="18">
        <v>355.9</v>
      </c>
      <c r="F209" s="26" t="s">
        <v>12</v>
      </c>
      <c r="G209" s="26" t="s">
        <v>12</v>
      </c>
      <c r="J209" s="51"/>
    </row>
    <row r="210" spans="1:13" s="21" customFormat="1" ht="15.75" x14ac:dyDescent="0.25">
      <c r="A210" s="28" t="s">
        <v>26</v>
      </c>
      <c r="B210" s="19">
        <f>B206+B207-B208-B209</f>
        <v>127.80002351999997</v>
      </c>
      <c r="C210" s="19">
        <f t="shared" ref="C210:E210" si="31">C206+C207-C208-C209</f>
        <v>128.13493335999942</v>
      </c>
      <c r="D210" s="19">
        <f t="shared" si="31"/>
        <v>103.89035929999983</v>
      </c>
      <c r="E210" s="19">
        <f t="shared" si="31"/>
        <v>163.80000000000018</v>
      </c>
      <c r="F210" s="26" t="s">
        <v>12</v>
      </c>
      <c r="G210" s="26" t="s">
        <v>12</v>
      </c>
      <c r="J210" s="51"/>
    </row>
    <row r="211" spans="1:13" ht="15.75" x14ac:dyDescent="0.25">
      <c r="A211" s="40"/>
      <c r="B211" s="40"/>
      <c r="C211" s="40"/>
      <c r="D211" s="19"/>
      <c r="E211" s="19"/>
      <c r="F211" s="26"/>
      <c r="G211" s="26"/>
      <c r="H211" s="10"/>
      <c r="I211" s="10"/>
      <c r="L211" s="8"/>
      <c r="M211" s="8"/>
    </row>
    <row r="212" spans="1:13" ht="15.75" x14ac:dyDescent="0.25">
      <c r="B212" s="10"/>
      <c r="C212" s="10"/>
      <c r="D212" s="10"/>
      <c r="E212" s="10"/>
      <c r="F212" s="10"/>
      <c r="G212" s="10"/>
      <c r="H212" s="10"/>
      <c r="I212" s="10"/>
      <c r="L212" s="8"/>
      <c r="M212" s="8"/>
    </row>
    <row r="213" spans="1:13" ht="16.5" x14ac:dyDescent="0.25">
      <c r="A213" s="37" t="s">
        <v>52</v>
      </c>
      <c r="B213" s="10"/>
      <c r="C213" s="10"/>
      <c r="D213" s="10"/>
      <c r="E213" s="10"/>
      <c r="F213" s="10"/>
      <c r="G213" s="10"/>
      <c r="H213" s="10"/>
      <c r="I213" s="10"/>
      <c r="L213" s="8"/>
      <c r="M213" s="8"/>
    </row>
    <row r="214" spans="1:13" ht="15.75" x14ac:dyDescent="0.25">
      <c r="B214" s="10"/>
      <c r="C214" s="10"/>
      <c r="D214" s="10"/>
      <c r="E214" s="10"/>
      <c r="F214" s="10"/>
      <c r="G214" s="10"/>
      <c r="H214" s="10"/>
      <c r="I214" s="10"/>
      <c r="L214" s="8"/>
      <c r="M214" s="8"/>
    </row>
    <row r="215" spans="1:13" ht="15.75" x14ac:dyDescent="0.25">
      <c r="A215" s="16" t="s">
        <v>53</v>
      </c>
      <c r="B215" s="18">
        <v>714.0317682299999</v>
      </c>
      <c r="C215" s="18">
        <v>508.71022181000018</v>
      </c>
      <c r="D215" s="18">
        <v>496.74710436999999</v>
      </c>
      <c r="E215" s="18">
        <v>310.10000000000002</v>
      </c>
      <c r="F215" s="26" t="s">
        <v>12</v>
      </c>
      <c r="G215" s="26" t="s">
        <v>12</v>
      </c>
      <c r="H215" s="10"/>
      <c r="I215" s="10"/>
      <c r="L215" s="8"/>
      <c r="M215" s="8"/>
    </row>
    <row r="216" spans="1:13" ht="15.75" x14ac:dyDescent="0.25">
      <c r="A216" s="38" t="s">
        <v>22</v>
      </c>
      <c r="B216" s="12">
        <f>B201</f>
        <v>1127.59541876</v>
      </c>
      <c r="C216" s="12">
        <f>C201</f>
        <v>889.11561290999964</v>
      </c>
      <c r="D216" s="12">
        <f>D201</f>
        <v>593.8094645499998</v>
      </c>
      <c r="E216" s="12">
        <f>E201</f>
        <v>498.9000000000002</v>
      </c>
      <c r="F216" s="26" t="s">
        <v>12</v>
      </c>
      <c r="G216" s="26" t="s">
        <v>12</v>
      </c>
      <c r="H216" s="10"/>
      <c r="I216" s="10"/>
      <c r="L216" s="8"/>
      <c r="M216" s="8"/>
    </row>
    <row r="217" spans="1:13" ht="16.5" x14ac:dyDescent="0.25">
      <c r="A217" s="37" t="s">
        <v>52</v>
      </c>
      <c r="B217" s="22">
        <f>B215/B216</f>
        <v>0.63323400960178611</v>
      </c>
      <c r="C217" s="22">
        <f>C215/C216</f>
        <v>0.57215306358757434</v>
      </c>
      <c r="D217" s="22">
        <f>D215/D216</f>
        <v>0.83654292163639477</v>
      </c>
      <c r="E217" s="22">
        <f>E215/E216</f>
        <v>0.62156744838644995</v>
      </c>
      <c r="F217" s="26" t="s">
        <v>12</v>
      </c>
      <c r="G217" s="26" t="s">
        <v>12</v>
      </c>
      <c r="H217" s="10"/>
      <c r="I217" s="10"/>
      <c r="L217" s="8"/>
      <c r="M217" s="8"/>
    </row>
    <row r="218" spans="1:13" ht="15.75" x14ac:dyDescent="0.25">
      <c r="B218" s="10"/>
      <c r="C218" s="10"/>
      <c r="D218" s="10"/>
      <c r="E218" s="10"/>
      <c r="F218" s="10"/>
      <c r="G218" s="10"/>
      <c r="H218" s="10"/>
      <c r="I218" s="10"/>
      <c r="L218" s="8"/>
      <c r="M218" s="8"/>
    </row>
    <row r="219" spans="1:13" ht="15.75" x14ac:dyDescent="0.25">
      <c r="B219" s="10"/>
      <c r="C219" s="10"/>
      <c r="D219" s="10"/>
      <c r="E219" s="10"/>
      <c r="F219" s="10"/>
      <c r="G219" s="10"/>
      <c r="H219" s="10"/>
      <c r="I219" s="10"/>
      <c r="L219" s="8"/>
      <c r="M219" s="8"/>
    </row>
    <row r="220" spans="1:13" ht="16.5" x14ac:dyDescent="0.25">
      <c r="A220" s="37" t="s">
        <v>69</v>
      </c>
      <c r="B220" s="10"/>
      <c r="C220" s="10"/>
      <c r="D220" s="10"/>
      <c r="E220" s="10"/>
      <c r="F220" s="10"/>
      <c r="G220" s="10"/>
      <c r="H220" s="10"/>
      <c r="I220" s="10"/>
      <c r="L220" s="8"/>
      <c r="M220" s="8"/>
    </row>
    <row r="221" spans="1:13" ht="15.75" x14ac:dyDescent="0.25">
      <c r="B221" s="10"/>
      <c r="C221" s="10"/>
      <c r="D221" s="10"/>
      <c r="E221" s="10"/>
      <c r="F221" s="10"/>
      <c r="G221" s="10"/>
      <c r="H221" s="10"/>
      <c r="I221" s="10"/>
      <c r="L221" s="8"/>
      <c r="M221" s="8"/>
    </row>
    <row r="222" spans="1:13" ht="15.75" x14ac:dyDescent="0.25">
      <c r="A222" s="38" t="s">
        <v>28</v>
      </c>
      <c r="B222" s="12">
        <v>714.0317682299999</v>
      </c>
      <c r="C222" s="12">
        <v>508.71022181000018</v>
      </c>
      <c r="D222" s="12">
        <v>496.74710436999999</v>
      </c>
      <c r="E222" s="12">
        <v>310.10000000000002</v>
      </c>
      <c r="F222" s="26" t="s">
        <v>12</v>
      </c>
      <c r="G222" s="26" t="s">
        <v>12</v>
      </c>
      <c r="H222" s="10"/>
      <c r="I222" s="10"/>
      <c r="L222" s="8"/>
      <c r="M222" s="8"/>
    </row>
    <row r="223" spans="1:13" ht="15.75" x14ac:dyDescent="0.25">
      <c r="A223" s="38" t="s">
        <v>70</v>
      </c>
      <c r="B223" s="12">
        <v>91.530506990000021</v>
      </c>
      <c r="C223" s="12">
        <v>78.572642150000007</v>
      </c>
      <c r="D223" s="12">
        <v>81.421729780000007</v>
      </c>
      <c r="E223" s="12">
        <v>46</v>
      </c>
      <c r="F223" s="26" t="s">
        <v>12</v>
      </c>
      <c r="G223" s="26" t="s">
        <v>12</v>
      </c>
      <c r="H223" s="10"/>
      <c r="I223" s="10"/>
      <c r="L223" s="8"/>
      <c r="M223" s="8"/>
    </row>
    <row r="224" spans="1:13" ht="15.75" x14ac:dyDescent="0.25">
      <c r="A224" s="38" t="s">
        <v>71</v>
      </c>
      <c r="B224" s="12">
        <v>288.27024924</v>
      </c>
      <c r="C224" s="12">
        <v>252.69591969000001</v>
      </c>
      <c r="D224" s="12">
        <v>297.58140312</v>
      </c>
      <c r="E224" s="12">
        <v>283.89999999999998</v>
      </c>
      <c r="F224" s="26" t="s">
        <v>12</v>
      </c>
      <c r="G224" s="26" t="s">
        <v>12</v>
      </c>
      <c r="H224" s="10"/>
      <c r="I224" s="10"/>
      <c r="L224" s="8"/>
      <c r="M224" s="8"/>
    </row>
    <row r="225" spans="1:13" ht="15.75" x14ac:dyDescent="0.25">
      <c r="A225" s="35" t="s">
        <v>72</v>
      </c>
      <c r="B225" s="18">
        <v>29.480805219999997</v>
      </c>
      <c r="C225" s="18">
        <v>30.069451370000003</v>
      </c>
      <c r="D225" s="18">
        <v>30.069451369999999</v>
      </c>
      <c r="E225" s="18">
        <v>26</v>
      </c>
      <c r="F225" s="26" t="s">
        <v>12</v>
      </c>
      <c r="G225" s="26" t="s">
        <v>12</v>
      </c>
      <c r="H225" s="10"/>
      <c r="I225" s="10"/>
      <c r="L225" s="8"/>
      <c r="M225" s="8"/>
    </row>
    <row r="226" spans="1:13" ht="15.75" x14ac:dyDescent="0.25">
      <c r="A226" s="38" t="s">
        <v>22</v>
      </c>
      <c r="B226" s="12">
        <v>1127.59541876</v>
      </c>
      <c r="C226" s="12">
        <v>889.11561290999964</v>
      </c>
      <c r="D226" s="12">
        <v>593.8094645499998</v>
      </c>
      <c r="E226" s="12">
        <v>498.9000000000002</v>
      </c>
      <c r="F226" s="26" t="s">
        <v>12</v>
      </c>
      <c r="G226" s="26" t="s">
        <v>12</v>
      </c>
      <c r="H226" s="10"/>
      <c r="I226" s="10"/>
      <c r="L226" s="8"/>
      <c r="M226" s="8"/>
    </row>
    <row r="227" spans="1:13" ht="15.75" x14ac:dyDescent="0.25">
      <c r="A227" s="38" t="s">
        <v>73</v>
      </c>
      <c r="B227" s="12" vm="30">
        <v>123.51793443999996</v>
      </c>
      <c r="C227" s="12" vm="31">
        <v>109.06755546999999</v>
      </c>
      <c r="D227" s="12">
        <v>415.90058339000001</v>
      </c>
      <c r="E227" s="12">
        <v>330.9</v>
      </c>
      <c r="F227" s="26" t="s">
        <v>12</v>
      </c>
      <c r="G227" s="26" t="s">
        <v>12</v>
      </c>
      <c r="H227" s="10"/>
      <c r="I227" s="10"/>
      <c r="L227" s="8"/>
      <c r="M227" s="8"/>
    </row>
    <row r="228" spans="1:13" ht="16.5" x14ac:dyDescent="0.25">
      <c r="A228" s="37" t="s">
        <v>69</v>
      </c>
      <c r="B228" s="22">
        <f t="shared" ref="B228:C228" si="32">SUM(B222:B225)/SUM(B226:B227)</f>
        <v>0.89785096354928762</v>
      </c>
      <c r="C228" s="22">
        <f t="shared" si="32"/>
        <v>0.87163184331393218</v>
      </c>
      <c r="D228" s="22">
        <f>SUM(D222:D225)/SUM(D226:D227)</f>
        <v>0.89710871996177921</v>
      </c>
      <c r="E228" s="22">
        <f>SUM(E222:E225)/SUM(E226:E227)</f>
        <v>0.80260303687635559</v>
      </c>
      <c r="F228" s="26" t="s">
        <v>12</v>
      </c>
      <c r="G228" s="26" t="s">
        <v>12</v>
      </c>
      <c r="H228" s="10"/>
      <c r="I228" s="10"/>
      <c r="L228" s="8"/>
      <c r="M228" s="8"/>
    </row>
    <row r="229" spans="1:13" ht="15.75" x14ac:dyDescent="0.25">
      <c r="B229" s="10"/>
      <c r="C229" s="10"/>
      <c r="D229" s="10"/>
      <c r="E229" s="10"/>
      <c r="F229" s="10"/>
      <c r="G229" s="10"/>
      <c r="H229" s="10"/>
      <c r="I229" s="10"/>
      <c r="L229" s="8"/>
      <c r="M229" s="8"/>
    </row>
    <row r="230" spans="1:13" ht="15.75" x14ac:dyDescent="0.25">
      <c r="B230" s="10"/>
      <c r="C230" s="10"/>
      <c r="D230" s="10"/>
      <c r="E230" s="10"/>
      <c r="F230" s="10"/>
      <c r="G230" s="10"/>
      <c r="H230" s="10"/>
      <c r="I230" s="10"/>
      <c r="L230" s="8"/>
      <c r="M230" s="8"/>
    </row>
    <row r="231" spans="1:13" ht="15.75" x14ac:dyDescent="0.25">
      <c r="A231" s="1"/>
      <c r="B231" s="1"/>
      <c r="C231" s="1"/>
      <c r="D231" s="1"/>
      <c r="E231" s="1"/>
      <c r="F231" s="1"/>
      <c r="G231" s="1"/>
      <c r="H231" s="1"/>
    </row>
    <row r="232" spans="1:13" ht="15.75" x14ac:dyDescent="0.25">
      <c r="A232" s="64"/>
      <c r="B232" s="57" t="str">
        <f>B$4</f>
        <v>IFRS 17</v>
      </c>
      <c r="C232" s="57" t="str">
        <f t="shared" ref="C232" si="33">C$4</f>
        <v>IFRS 17</v>
      </c>
      <c r="D232" s="57" t="s">
        <v>3</v>
      </c>
      <c r="E232" s="57" t="s">
        <v>3</v>
      </c>
      <c r="F232" s="57" t="s">
        <v>3</v>
      </c>
      <c r="G232" s="57" t="s">
        <v>3</v>
      </c>
      <c r="H232" s="5"/>
      <c r="I232" s="42"/>
      <c r="J232" s="42"/>
      <c r="K232" s="42"/>
      <c r="L232" s="42"/>
    </row>
    <row r="233" spans="1:13" ht="18" x14ac:dyDescent="0.25">
      <c r="A233" s="60" t="s">
        <v>74</v>
      </c>
      <c r="B233" s="62" t="str">
        <f>B$5</f>
        <v>2023</v>
      </c>
      <c r="C233" s="62" t="str">
        <f>C$5</f>
        <v>2022 (oikaistu)</v>
      </c>
      <c r="D233" s="59" t="s">
        <v>5</v>
      </c>
      <c r="E233" s="59" t="s">
        <v>6</v>
      </c>
      <c r="F233" s="59" t="s">
        <v>7</v>
      </c>
      <c r="G233" s="59" t="s">
        <v>8</v>
      </c>
      <c r="H233" s="8" t="s">
        <v>9</v>
      </c>
    </row>
    <row r="234" spans="1:13" ht="15.75" x14ac:dyDescent="0.25">
      <c r="B234" s="33"/>
      <c r="C234" s="33"/>
      <c r="D234" s="5"/>
      <c r="E234" s="5"/>
      <c r="F234" s="5"/>
      <c r="G234" s="5"/>
      <c r="H234" s="10"/>
    </row>
    <row r="235" spans="1:13" ht="16.5" x14ac:dyDescent="0.25">
      <c r="A235" s="37" t="s">
        <v>75</v>
      </c>
      <c r="B235" s="33"/>
      <c r="C235" s="33"/>
      <c r="D235" s="5"/>
      <c r="E235" s="5"/>
      <c r="F235" s="5"/>
      <c r="G235" s="5"/>
      <c r="H235" s="10"/>
    </row>
    <row r="236" spans="1:13" x14ac:dyDescent="0.2">
      <c r="A236" s="25" t="s">
        <v>76</v>
      </c>
      <c r="B236" s="86">
        <v>501.79675200000003</v>
      </c>
      <c r="C236" s="86">
        <v>514.36931500000003</v>
      </c>
      <c r="D236" s="86">
        <v>514.36900000000003</v>
      </c>
      <c r="E236" s="86">
        <v>546.81200000000001</v>
      </c>
      <c r="F236" s="86">
        <v>555.35199999999998</v>
      </c>
      <c r="G236" s="86">
        <v>555.35199999999998</v>
      </c>
      <c r="H236" s="10"/>
    </row>
    <row r="237" spans="1:13" x14ac:dyDescent="0.2">
      <c r="A237" s="25" t="s">
        <v>77</v>
      </c>
      <c r="B237" s="86">
        <v>505.93906383000001</v>
      </c>
      <c r="C237" s="86">
        <v>530.29620195999996</v>
      </c>
      <c r="D237" s="86">
        <v>530.29600000000005</v>
      </c>
      <c r="E237" s="86">
        <v>554.31700000000001</v>
      </c>
      <c r="F237" s="86">
        <v>555.35199999999998</v>
      </c>
      <c r="G237" s="86">
        <v>555.35199999999998</v>
      </c>
      <c r="H237" s="10"/>
    </row>
    <row r="238" spans="1:13" x14ac:dyDescent="0.2">
      <c r="A238" s="25" t="s">
        <v>78</v>
      </c>
      <c r="B238" s="86">
        <v>505.93906383000001</v>
      </c>
      <c r="C238" s="86">
        <v>530.29600000000005</v>
      </c>
      <c r="D238" s="86">
        <v>530.29600000000005</v>
      </c>
      <c r="E238" s="86">
        <v>554.31700000000001</v>
      </c>
      <c r="F238" s="86">
        <v>555.35199999999998</v>
      </c>
      <c r="G238" s="86">
        <v>555.35199999999998</v>
      </c>
      <c r="H238" s="10"/>
    </row>
    <row r="239" spans="1:13" x14ac:dyDescent="0.2">
      <c r="A239" s="25"/>
      <c r="B239" s="86"/>
      <c r="C239" s="86"/>
      <c r="D239" s="86"/>
      <c r="E239" s="86"/>
      <c r="F239" s="86"/>
      <c r="G239" s="86"/>
      <c r="H239" s="10"/>
    </row>
    <row r="240" spans="1:13" ht="16.5" x14ac:dyDescent="0.25">
      <c r="A240" s="37" t="s">
        <v>79</v>
      </c>
      <c r="B240" s="33"/>
      <c r="C240" s="33"/>
      <c r="D240" s="5"/>
      <c r="E240" s="5"/>
      <c r="F240" s="5"/>
      <c r="G240" s="5"/>
      <c r="H240" s="10"/>
    </row>
    <row r="241" spans="1:8" x14ac:dyDescent="0.2">
      <c r="A241" s="25" t="s">
        <v>76</v>
      </c>
      <c r="B241" s="86">
        <v>501.59675200000004</v>
      </c>
      <c r="C241" s="86">
        <v>514.16931499999998</v>
      </c>
      <c r="D241" s="86">
        <v>514.16899999999998</v>
      </c>
      <c r="E241" s="86">
        <v>545.61199999999997</v>
      </c>
      <c r="F241" s="86">
        <v>554.15199999999993</v>
      </c>
      <c r="G241" s="86">
        <v>554.15199999999993</v>
      </c>
      <c r="H241" s="10"/>
    </row>
    <row r="242" spans="1:8" x14ac:dyDescent="0.2">
      <c r="A242" s="25" t="s">
        <v>77</v>
      </c>
      <c r="B242" s="86">
        <v>505.73906383000002</v>
      </c>
      <c r="C242" s="86">
        <v>530.09620195999992</v>
      </c>
      <c r="D242" s="86">
        <v>530.096</v>
      </c>
      <c r="E242" s="86">
        <v>553.11699999999996</v>
      </c>
      <c r="F242" s="86">
        <v>554.15199999999993</v>
      </c>
      <c r="G242" s="86">
        <v>554.15199999999993</v>
      </c>
      <c r="H242" s="10"/>
    </row>
    <row r="243" spans="1:8" x14ac:dyDescent="0.2">
      <c r="A243" s="25" t="s">
        <v>78</v>
      </c>
      <c r="B243" s="86">
        <v>505.73906383000002</v>
      </c>
      <c r="C243" s="86">
        <v>530.096</v>
      </c>
      <c r="D243" s="86">
        <v>530.096</v>
      </c>
      <c r="E243" s="86">
        <v>553.11699999999996</v>
      </c>
      <c r="F243" s="86">
        <v>554.15199999999993</v>
      </c>
      <c r="G243" s="86">
        <v>554.15199999999993</v>
      </c>
      <c r="H243" s="10"/>
    </row>
    <row r="244" spans="1:8" x14ac:dyDescent="0.2">
      <c r="A244" s="25"/>
      <c r="B244" s="86"/>
      <c r="C244" s="86"/>
      <c r="D244" s="86"/>
      <c r="E244" s="86"/>
      <c r="F244" s="86"/>
      <c r="G244" s="86"/>
      <c r="H244" s="10"/>
    </row>
    <row r="245" spans="1:8" ht="16.5" x14ac:dyDescent="0.25">
      <c r="A245" s="37" t="s">
        <v>80</v>
      </c>
      <c r="B245" s="33"/>
      <c r="C245" s="33"/>
      <c r="D245" s="5"/>
      <c r="E245" s="5"/>
      <c r="F245" s="5"/>
      <c r="G245" s="5"/>
      <c r="H245" s="10"/>
    </row>
    <row r="246" spans="1:8" x14ac:dyDescent="0.2">
      <c r="A246" s="25" t="s">
        <v>76</v>
      </c>
      <c r="B246" s="86">
        <v>0.2</v>
      </c>
      <c r="C246" s="86">
        <v>0.2</v>
      </c>
      <c r="D246" s="86">
        <v>0.2</v>
      </c>
      <c r="E246" s="86">
        <v>1.2</v>
      </c>
      <c r="F246" s="86">
        <v>1.2</v>
      </c>
      <c r="G246" s="86">
        <v>1.2</v>
      </c>
      <c r="H246" s="10"/>
    </row>
    <row r="247" spans="1:8" x14ac:dyDescent="0.2">
      <c r="A247" s="25" t="s">
        <v>77</v>
      </c>
      <c r="B247" s="86">
        <v>0.2</v>
      </c>
      <c r="C247" s="86">
        <v>0.2</v>
      </c>
      <c r="D247" s="86">
        <v>0.2</v>
      </c>
      <c r="E247" s="86">
        <v>1.2</v>
      </c>
      <c r="F247" s="86">
        <v>1.2</v>
      </c>
      <c r="G247" s="86">
        <v>1.2</v>
      </c>
      <c r="H247" s="10"/>
    </row>
    <row r="248" spans="1:8" x14ac:dyDescent="0.2">
      <c r="A248" s="25" t="s">
        <v>78</v>
      </c>
      <c r="B248" s="86">
        <v>0.2</v>
      </c>
      <c r="C248" s="86">
        <v>0.2</v>
      </c>
      <c r="D248" s="86">
        <v>0.2</v>
      </c>
      <c r="E248" s="86">
        <v>1.2</v>
      </c>
      <c r="F248" s="86">
        <v>1.2</v>
      </c>
      <c r="G248" s="86">
        <v>1.2</v>
      </c>
      <c r="H248" s="10"/>
    </row>
    <row r="249" spans="1:8" x14ac:dyDescent="0.2">
      <c r="A249" s="25"/>
      <c r="B249" s="86"/>
      <c r="C249" s="86"/>
      <c r="D249" s="86"/>
      <c r="E249" s="86"/>
      <c r="F249" s="86"/>
      <c r="G249" s="86"/>
      <c r="H249" s="10"/>
    </row>
    <row r="250" spans="1:8" x14ac:dyDescent="0.2">
      <c r="A250" s="25"/>
      <c r="B250" s="87"/>
      <c r="C250" s="87"/>
      <c r="D250" s="87"/>
      <c r="E250" s="87"/>
      <c r="F250" s="87"/>
      <c r="G250" s="87"/>
      <c r="H250" s="10"/>
    </row>
    <row r="251" spans="1:8" ht="16.5" x14ac:dyDescent="0.25">
      <c r="A251" s="37" t="s">
        <v>81</v>
      </c>
      <c r="B251" s="87"/>
      <c r="C251" s="87"/>
      <c r="D251" s="87"/>
      <c r="E251" s="87"/>
      <c r="F251" s="87"/>
      <c r="G251" s="87"/>
      <c r="H251" s="10"/>
    </row>
    <row r="252" spans="1:8" x14ac:dyDescent="0.2">
      <c r="A252" s="25" t="s">
        <v>82</v>
      </c>
      <c r="B252" s="88">
        <v>45.21</v>
      </c>
      <c r="C252" s="88">
        <v>49.97</v>
      </c>
      <c r="D252" s="88">
        <v>49.97</v>
      </c>
      <c r="E252" s="88">
        <v>47.33</v>
      </c>
      <c r="F252" s="88">
        <v>42.46</v>
      </c>
      <c r="G252" s="88">
        <v>43.38</v>
      </c>
      <c r="H252" s="10"/>
    </row>
    <row r="253" spans="1:8" x14ac:dyDescent="0.2">
      <c r="A253" s="25" t="s">
        <v>83</v>
      </c>
      <c r="B253" s="88">
        <v>34.53</v>
      </c>
      <c r="C253" s="88">
        <v>35.85</v>
      </c>
      <c r="D253" s="88">
        <v>35.85</v>
      </c>
      <c r="E253" s="88">
        <v>33.82</v>
      </c>
      <c r="F253" s="88">
        <v>21.34</v>
      </c>
      <c r="G253" s="88">
        <v>34.450000000000003</v>
      </c>
      <c r="H253" s="10"/>
    </row>
    <row r="254" spans="1:8" x14ac:dyDescent="0.2">
      <c r="A254" s="25" t="s">
        <v>84</v>
      </c>
      <c r="B254" s="88">
        <v>39.61</v>
      </c>
      <c r="C254" s="88">
        <v>48.82</v>
      </c>
      <c r="D254" s="88">
        <v>48.82</v>
      </c>
      <c r="E254" s="88">
        <v>44.06</v>
      </c>
      <c r="F254" s="88">
        <v>34.57</v>
      </c>
      <c r="G254" s="88">
        <v>38.909999999999997</v>
      </c>
      <c r="H254" s="10"/>
    </row>
    <row r="255" spans="1:8" x14ac:dyDescent="0.2">
      <c r="A255" s="25"/>
      <c r="B255" s="88"/>
      <c r="C255" s="88"/>
      <c r="D255" s="88"/>
      <c r="E255" s="88"/>
      <c r="F255" s="88"/>
      <c r="G255" s="88"/>
      <c r="H255" s="10"/>
    </row>
    <row r="256" spans="1:8" ht="16.5" x14ac:dyDescent="0.25">
      <c r="A256" s="37" t="s">
        <v>85</v>
      </c>
      <c r="B256" s="88"/>
      <c r="C256" s="88"/>
      <c r="D256" s="88"/>
      <c r="E256" s="88"/>
      <c r="F256" s="88"/>
      <c r="G256" s="88"/>
      <c r="H256" s="10"/>
    </row>
    <row r="257" spans="1:8" x14ac:dyDescent="0.2">
      <c r="A257" s="25" t="s">
        <v>85</v>
      </c>
      <c r="B257" s="89">
        <v>2.6154544068663301</v>
      </c>
      <c r="C257" s="89">
        <v>3.97296531210857</v>
      </c>
      <c r="D257" s="89">
        <v>2.69</v>
      </c>
      <c r="E257" s="89">
        <v>4.63</v>
      </c>
      <c r="F257" s="89">
        <v>2.16</v>
      </c>
      <c r="G257" s="89">
        <v>2.04</v>
      </c>
      <c r="H257" s="10"/>
    </row>
    <row r="258" spans="1:8" x14ac:dyDescent="0.2">
      <c r="A258" s="25"/>
      <c r="B258" s="88"/>
      <c r="C258" s="88"/>
      <c r="D258" s="88"/>
      <c r="E258" s="88"/>
      <c r="G258" s="88"/>
      <c r="H258" s="10"/>
    </row>
    <row r="259" spans="1:8" ht="16.5" x14ac:dyDescent="0.25">
      <c r="A259" s="37" t="s">
        <v>86</v>
      </c>
      <c r="B259" s="87"/>
      <c r="C259" s="87"/>
      <c r="D259" s="87"/>
      <c r="E259" s="87"/>
      <c r="F259" s="87"/>
      <c r="G259" s="87"/>
      <c r="H259" s="10"/>
    </row>
    <row r="260" spans="1:8" x14ac:dyDescent="0.2">
      <c r="A260" s="25" t="s">
        <v>87</v>
      </c>
      <c r="B260" s="89">
        <v>1.8</v>
      </c>
      <c r="C260" s="89">
        <v>2.6</v>
      </c>
      <c r="D260" s="89">
        <v>2.6</v>
      </c>
      <c r="E260" s="89">
        <v>4.0999999999999996</v>
      </c>
      <c r="F260" s="89">
        <v>1.7</v>
      </c>
      <c r="G260" s="89">
        <v>1.5</v>
      </c>
      <c r="H260" s="10"/>
    </row>
    <row r="261" spans="1:8" x14ac:dyDescent="0.2">
      <c r="A261" s="25"/>
      <c r="B261" s="89"/>
      <c r="C261" s="89"/>
      <c r="D261" s="89"/>
      <c r="E261" s="89"/>
      <c r="F261" s="89"/>
      <c r="G261" s="89"/>
      <c r="H261" s="10"/>
    </row>
    <row r="262" spans="1:8" ht="16.5" x14ac:dyDescent="0.25">
      <c r="A262" s="37" t="s">
        <v>88</v>
      </c>
      <c r="B262" s="89"/>
      <c r="C262" s="89"/>
      <c r="D262" s="89"/>
      <c r="E262" s="89"/>
      <c r="F262" s="89"/>
      <c r="G262" s="89"/>
      <c r="H262" s="10"/>
    </row>
    <row r="263" spans="1:8" x14ac:dyDescent="0.2">
      <c r="A263" s="25" t="s">
        <v>89</v>
      </c>
      <c r="B263" s="86">
        <v>178.80113399999999</v>
      </c>
      <c r="C263" s="86">
        <v>257.87900000000002</v>
      </c>
      <c r="D263" s="86">
        <v>257.87900000000002</v>
      </c>
      <c r="E263" s="86">
        <v>243.76300000000001</v>
      </c>
      <c r="F263" s="86">
        <v>376.964</v>
      </c>
      <c r="G263" s="86">
        <v>250.28200000000001</v>
      </c>
      <c r="H263" s="10"/>
    </row>
    <row r="264" spans="1:8" x14ac:dyDescent="0.2">
      <c r="A264" s="25"/>
      <c r="B264" s="89"/>
      <c r="C264" s="89"/>
      <c r="D264" s="89"/>
      <c r="E264" s="89"/>
      <c r="F264" s="89"/>
      <c r="G264" s="89"/>
      <c r="H264" s="10"/>
    </row>
    <row r="265" spans="1:8" x14ac:dyDescent="0.2">
      <c r="B265" s="87"/>
      <c r="C265" s="87"/>
      <c r="D265" s="87"/>
      <c r="E265" s="87"/>
      <c r="F265" s="87"/>
      <c r="G265" s="87"/>
      <c r="H265" s="10"/>
    </row>
    <row r="266" spans="1:8" ht="16.5" x14ac:dyDescent="0.25">
      <c r="A266" s="37" t="s">
        <v>90</v>
      </c>
      <c r="B266" s="87"/>
      <c r="C266" s="87"/>
      <c r="D266" s="87"/>
      <c r="E266" s="87"/>
      <c r="F266" s="87"/>
      <c r="G266" s="87"/>
      <c r="H266" s="10"/>
    </row>
    <row r="267" spans="1:8" ht="16.5" x14ac:dyDescent="0.25">
      <c r="A267" s="37"/>
      <c r="B267" s="87"/>
      <c r="C267" s="87"/>
      <c r="D267" s="87"/>
      <c r="E267" s="87"/>
      <c r="F267" s="87"/>
      <c r="G267" s="87"/>
      <c r="H267" s="10"/>
    </row>
    <row r="268" spans="1:8" x14ac:dyDescent="0.2">
      <c r="A268" s="27" t="str">
        <f t="shared" ref="A268:G268" si="34">A260</f>
        <v>Osakekohtainen osinko</v>
      </c>
      <c r="B268" s="90">
        <f t="shared" si="34"/>
        <v>1.8</v>
      </c>
      <c r="C268" s="90">
        <f t="shared" si="34"/>
        <v>2.6</v>
      </c>
      <c r="D268" s="90">
        <f t="shared" si="34"/>
        <v>2.6</v>
      </c>
      <c r="E268" s="90">
        <f t="shared" si="34"/>
        <v>4.0999999999999996</v>
      </c>
      <c r="F268" s="90">
        <f t="shared" si="34"/>
        <v>1.7</v>
      </c>
      <c r="G268" s="90">
        <f t="shared" si="34"/>
        <v>1.5</v>
      </c>
      <c r="H268" s="10"/>
    </row>
    <row r="269" spans="1:8" x14ac:dyDescent="0.2">
      <c r="A269" s="25" t="s">
        <v>85</v>
      </c>
      <c r="B269" s="89">
        <f>B257</f>
        <v>2.6154544068663301</v>
      </c>
      <c r="C269" s="89">
        <f t="shared" ref="C269:G269" si="35">C257</f>
        <v>3.97296531210857</v>
      </c>
      <c r="D269" s="89">
        <f t="shared" si="35"/>
        <v>2.69</v>
      </c>
      <c r="E269" s="89">
        <f t="shared" si="35"/>
        <v>4.63</v>
      </c>
      <c r="F269" s="89">
        <f>F257</f>
        <v>2.16</v>
      </c>
      <c r="G269" s="89">
        <f t="shared" si="35"/>
        <v>2.04</v>
      </c>
      <c r="H269" s="10"/>
    </row>
    <row r="270" spans="1:8" ht="16.5" x14ac:dyDescent="0.25">
      <c r="A270" s="37" t="s">
        <v>90</v>
      </c>
      <c r="B270" s="43">
        <f>+B268/B269</f>
        <v>0.68821692906382748</v>
      </c>
      <c r="C270" s="43">
        <f t="shared" ref="C270:G270" si="36">+C268/C269</f>
        <v>0.65442303059527684</v>
      </c>
      <c r="D270" s="43">
        <f t="shared" si="36"/>
        <v>0.96654275092936803</v>
      </c>
      <c r="E270" s="43">
        <f t="shared" si="36"/>
        <v>0.8855291576673866</v>
      </c>
      <c r="F270" s="43">
        <f t="shared" si="36"/>
        <v>0.78703703703703698</v>
      </c>
      <c r="G270" s="43">
        <f t="shared" si="36"/>
        <v>0.73529411764705876</v>
      </c>
      <c r="H270" s="10"/>
    </row>
    <row r="271" spans="1:8" ht="16.5" x14ac:dyDescent="0.25">
      <c r="A271" s="37"/>
      <c r="B271" s="43"/>
      <c r="C271" s="43"/>
      <c r="D271" s="43"/>
      <c r="E271" s="43"/>
      <c r="F271" s="43"/>
      <c r="G271" s="43"/>
      <c r="H271" s="10"/>
    </row>
    <row r="272" spans="1:8" x14ac:dyDescent="0.2">
      <c r="B272" s="87"/>
      <c r="C272" s="87"/>
      <c r="D272" s="87"/>
      <c r="E272" s="87"/>
      <c r="F272" s="87"/>
      <c r="G272" s="87"/>
      <c r="H272" s="10"/>
    </row>
    <row r="273" spans="1:8" ht="16.5" x14ac:dyDescent="0.25">
      <c r="A273" s="37" t="s">
        <v>91</v>
      </c>
      <c r="B273" s="87"/>
      <c r="C273" s="87"/>
      <c r="D273" s="87"/>
      <c r="E273" s="87"/>
      <c r="F273" s="87"/>
      <c r="G273" s="87"/>
      <c r="H273" s="10"/>
    </row>
    <row r="274" spans="1:8" ht="16.5" x14ac:dyDescent="0.25">
      <c r="A274" s="37"/>
      <c r="B274" s="87"/>
      <c r="C274" s="87"/>
      <c r="D274" s="87"/>
      <c r="E274" s="87"/>
      <c r="F274" s="87"/>
      <c r="G274" s="87"/>
      <c r="H274" s="10"/>
    </row>
    <row r="275" spans="1:8" x14ac:dyDescent="0.2">
      <c r="A275" s="27" t="str">
        <f>A268</f>
        <v>Osakekohtainen osinko</v>
      </c>
      <c r="B275" s="90">
        <f>B260</f>
        <v>1.8</v>
      </c>
      <c r="C275" s="90">
        <f t="shared" ref="C275:G275" si="37">C260</f>
        <v>2.6</v>
      </c>
      <c r="D275" s="90">
        <f t="shared" si="37"/>
        <v>2.6</v>
      </c>
      <c r="E275" s="90">
        <f t="shared" si="37"/>
        <v>4.0999999999999996</v>
      </c>
      <c r="F275" s="90">
        <f t="shared" si="37"/>
        <v>1.7</v>
      </c>
      <c r="G275" s="90">
        <f t="shared" si="37"/>
        <v>1.5</v>
      </c>
      <c r="H275" s="10"/>
    </row>
    <row r="276" spans="1:8" x14ac:dyDescent="0.2">
      <c r="A276" s="25" t="s">
        <v>84</v>
      </c>
      <c r="B276" s="87">
        <f t="shared" ref="B276:G276" si="38">B254</f>
        <v>39.61</v>
      </c>
      <c r="C276" s="87">
        <f t="shared" si="38"/>
        <v>48.82</v>
      </c>
      <c r="D276" s="87">
        <f t="shared" si="38"/>
        <v>48.82</v>
      </c>
      <c r="E276" s="87">
        <f t="shared" si="38"/>
        <v>44.06</v>
      </c>
      <c r="F276" s="87">
        <f t="shared" si="38"/>
        <v>34.57</v>
      </c>
      <c r="G276" s="87">
        <f t="shared" si="38"/>
        <v>38.909999999999997</v>
      </c>
      <c r="H276" s="10"/>
    </row>
    <row r="277" spans="1:8" ht="16.5" x14ac:dyDescent="0.25">
      <c r="A277" s="37" t="s">
        <v>91</v>
      </c>
      <c r="B277" s="43">
        <f>B275/B276</f>
        <v>4.5443069931835396E-2</v>
      </c>
      <c r="C277" s="43">
        <f t="shared" ref="C277:G277" si="39">C275/C276</f>
        <v>5.3256861941827119E-2</v>
      </c>
      <c r="D277" s="43">
        <f t="shared" si="39"/>
        <v>5.3256861941827119E-2</v>
      </c>
      <c r="E277" s="43">
        <f t="shared" si="39"/>
        <v>9.3054925102133437E-2</v>
      </c>
      <c r="F277" s="43">
        <f t="shared" si="39"/>
        <v>4.9175585768006944E-2</v>
      </c>
      <c r="G277" s="43">
        <f t="shared" si="39"/>
        <v>3.8550501156515038E-2</v>
      </c>
      <c r="H277" s="10"/>
    </row>
    <row r="278" spans="1:8" ht="16.5" x14ac:dyDescent="0.25">
      <c r="A278" s="37"/>
      <c r="B278" s="43"/>
      <c r="C278" s="43"/>
      <c r="D278" s="43"/>
      <c r="E278" s="43"/>
      <c r="F278" s="43"/>
      <c r="G278" s="43"/>
      <c r="H278" s="10"/>
    </row>
    <row r="279" spans="1:8" x14ac:dyDescent="0.2">
      <c r="B279" s="87"/>
      <c r="C279" s="87"/>
      <c r="D279" s="87"/>
      <c r="E279" s="87"/>
      <c r="F279" s="87"/>
      <c r="G279" s="87"/>
      <c r="H279" s="10"/>
    </row>
    <row r="280" spans="1:8" ht="16.5" x14ac:dyDescent="0.25">
      <c r="A280" s="37" t="s">
        <v>92</v>
      </c>
      <c r="B280" s="87"/>
      <c r="C280" s="87"/>
      <c r="D280" s="87"/>
      <c r="E280" s="87"/>
      <c r="F280" s="87"/>
      <c r="G280" s="87"/>
      <c r="H280" s="10"/>
    </row>
    <row r="281" spans="1:8" ht="16.5" x14ac:dyDescent="0.25">
      <c r="A281" s="37"/>
      <c r="B281" s="87"/>
      <c r="C281" s="87"/>
      <c r="D281" s="87"/>
      <c r="E281" s="87"/>
      <c r="F281" s="87"/>
      <c r="G281" s="87"/>
      <c r="H281" s="10"/>
    </row>
    <row r="282" spans="1:8" x14ac:dyDescent="0.2">
      <c r="A282" s="27" t="s">
        <v>84</v>
      </c>
      <c r="B282" s="90">
        <f t="shared" ref="B282:G282" si="40">B254</f>
        <v>39.61</v>
      </c>
      <c r="C282" s="90">
        <f t="shared" si="40"/>
        <v>48.82</v>
      </c>
      <c r="D282" s="90">
        <f t="shared" si="40"/>
        <v>48.82</v>
      </c>
      <c r="E282" s="90">
        <f t="shared" si="40"/>
        <v>44.06</v>
      </c>
      <c r="F282" s="90">
        <f t="shared" si="40"/>
        <v>34.57</v>
      </c>
      <c r="G282" s="90">
        <f t="shared" si="40"/>
        <v>38.909999999999997</v>
      </c>
      <c r="H282" s="10"/>
    </row>
    <row r="283" spans="1:8" x14ac:dyDescent="0.2">
      <c r="A283" s="25" t="s">
        <v>85</v>
      </c>
      <c r="B283" s="89">
        <f>B257</f>
        <v>2.6154544068663301</v>
      </c>
      <c r="C283" s="89">
        <f t="shared" ref="C283:G283" si="41">C257</f>
        <v>3.97296531210857</v>
      </c>
      <c r="D283" s="89">
        <f t="shared" si="41"/>
        <v>2.69</v>
      </c>
      <c r="E283" s="89">
        <f t="shared" si="41"/>
        <v>4.63</v>
      </c>
      <c r="F283" s="89">
        <f>F257</f>
        <v>2.16</v>
      </c>
      <c r="G283" s="89">
        <f t="shared" si="41"/>
        <v>2.04</v>
      </c>
      <c r="H283" s="10"/>
    </row>
    <row r="284" spans="1:8" ht="16.5" x14ac:dyDescent="0.25">
      <c r="A284" s="37" t="s">
        <v>92</v>
      </c>
      <c r="B284" s="44">
        <f>B282/B283</f>
        <v>15.144595866787892</v>
      </c>
      <c r="C284" s="44">
        <f t="shared" ref="C284:G284" si="42">C282/C283</f>
        <v>12.288050905254389</v>
      </c>
      <c r="D284" s="44">
        <f t="shared" si="42"/>
        <v>18.148698884758364</v>
      </c>
      <c r="E284" s="44">
        <f t="shared" si="42"/>
        <v>9.5161987041036724</v>
      </c>
      <c r="F284" s="44">
        <f t="shared" si="42"/>
        <v>16.00462962962963</v>
      </c>
      <c r="G284" s="44">
        <f t="shared" si="42"/>
        <v>19.073529411764703</v>
      </c>
      <c r="H284" s="10"/>
    </row>
    <row r="285" spans="1:8" x14ac:dyDescent="0.2">
      <c r="B285" s="87"/>
      <c r="C285" s="87"/>
      <c r="D285" s="87"/>
      <c r="E285" s="87"/>
      <c r="F285" s="87"/>
      <c r="G285" s="87"/>
      <c r="H285" s="10"/>
    </row>
    <row r="286" spans="1:8" ht="15.75" x14ac:dyDescent="0.25">
      <c r="B286" s="33"/>
      <c r="C286" s="33"/>
      <c r="D286" s="5"/>
      <c r="E286" s="5"/>
      <c r="F286" s="5"/>
      <c r="G286" s="5"/>
      <c r="H286" s="10"/>
    </row>
    <row r="287" spans="1:8" ht="16.5" x14ac:dyDescent="0.25">
      <c r="A287" s="37" t="s">
        <v>93</v>
      </c>
      <c r="B287" s="5"/>
      <c r="C287" s="5"/>
      <c r="D287" s="5"/>
      <c r="E287" s="5"/>
      <c r="F287" s="5"/>
      <c r="G287" s="5"/>
      <c r="H287" s="10"/>
    </row>
    <row r="288" spans="1:8" ht="15.75" x14ac:dyDescent="0.25">
      <c r="B288" s="5"/>
      <c r="C288" s="5"/>
      <c r="D288" s="5"/>
      <c r="E288" s="5"/>
      <c r="F288" s="5"/>
      <c r="G288" s="5"/>
      <c r="H288" s="10"/>
    </row>
    <row r="289" spans="1:10" ht="15.75" x14ac:dyDescent="0.25">
      <c r="A289" s="27" t="str">
        <f>A50</f>
        <v>Operatiivinen tulos</v>
      </c>
      <c r="B289" s="18">
        <f>B50</f>
        <v>1045.532709640001</v>
      </c>
      <c r="C289" s="5"/>
      <c r="D289" s="5"/>
      <c r="E289" s="5"/>
      <c r="F289" s="5"/>
      <c r="G289" s="5"/>
      <c r="H289" s="10"/>
    </row>
    <row r="290" spans="1:10" ht="15.75" x14ac:dyDescent="0.25">
      <c r="A290" s="45" t="s">
        <v>77</v>
      </c>
      <c r="B290" s="55">
        <v>505.93906383000001</v>
      </c>
      <c r="C290" s="5"/>
      <c r="D290" s="5"/>
      <c r="E290" s="5"/>
      <c r="F290" s="5"/>
      <c r="G290" s="5"/>
      <c r="H290" s="10"/>
    </row>
    <row r="291" spans="1:10" ht="16.5" x14ac:dyDescent="0.25">
      <c r="A291" s="37" t="str">
        <f>A287</f>
        <v xml:space="preserve">Osakekohtainen operatiivinen tulos </v>
      </c>
      <c r="B291" s="8">
        <f>+B289/B290</f>
        <v>2.0665190422839324</v>
      </c>
      <c r="C291" s="5"/>
      <c r="D291" s="5"/>
      <c r="E291" s="5"/>
      <c r="F291" s="5"/>
      <c r="G291" s="5"/>
      <c r="H291" s="10"/>
    </row>
    <row r="292" spans="1:10" ht="16.5" x14ac:dyDescent="0.25">
      <c r="A292" s="37"/>
      <c r="B292" s="37"/>
      <c r="C292" s="5"/>
      <c r="D292" s="5"/>
      <c r="E292" s="5"/>
      <c r="F292" s="5"/>
      <c r="G292" s="5"/>
      <c r="H292" s="10"/>
    </row>
    <row r="293" spans="1:10" ht="15.75" x14ac:dyDescent="0.25">
      <c r="B293" s="5"/>
      <c r="C293" s="5"/>
      <c r="D293" s="5"/>
      <c r="E293" s="5"/>
      <c r="F293" s="5"/>
      <c r="G293" s="5"/>
      <c r="H293" s="10"/>
    </row>
    <row r="294" spans="1:10" ht="16.5" x14ac:dyDescent="0.25">
      <c r="A294" s="37" t="s">
        <v>94</v>
      </c>
      <c r="H294" s="10"/>
    </row>
    <row r="295" spans="1:10" ht="15.75" x14ac:dyDescent="0.25">
      <c r="A295" s="1"/>
      <c r="B295" s="1"/>
      <c r="C295" s="1"/>
      <c r="D295" s="1"/>
      <c r="E295" s="1"/>
      <c r="F295" s="1"/>
      <c r="G295" s="1"/>
      <c r="H295" s="1"/>
      <c r="J295" s="8"/>
    </row>
    <row r="296" spans="1:10" x14ac:dyDescent="0.2">
      <c r="A296" s="27" t="s">
        <v>95</v>
      </c>
      <c r="B296" s="18">
        <f>B17</f>
        <v>7262.6962863899998</v>
      </c>
      <c r="C296" s="18">
        <f>C17</f>
        <v>9618.1588955299976</v>
      </c>
      <c r="D296" s="18">
        <v>8969.101978030676</v>
      </c>
      <c r="E296" s="18">
        <v>12788.291279719901</v>
      </c>
      <c r="F296" s="18">
        <v>11418.43312213</v>
      </c>
      <c r="G296" s="18">
        <v>11907.75905441</v>
      </c>
      <c r="H296" s="10"/>
      <c r="I296" s="10"/>
    </row>
    <row r="297" spans="1:10" x14ac:dyDescent="0.2">
      <c r="A297" s="45" t="s">
        <v>96</v>
      </c>
      <c r="B297" s="55">
        <v>501.79675200000003</v>
      </c>
      <c r="C297" s="55">
        <v>514.36931500000003</v>
      </c>
      <c r="D297" s="55">
        <v>514.36931500000003</v>
      </c>
      <c r="E297" s="55">
        <v>546.81189400000005</v>
      </c>
      <c r="F297" s="55">
        <v>555.35185000000001</v>
      </c>
      <c r="G297" s="55">
        <v>555.35185000000001</v>
      </c>
      <c r="H297" s="12"/>
      <c r="I297" s="12"/>
    </row>
    <row r="298" spans="1:10" ht="16.5" x14ac:dyDescent="0.25">
      <c r="A298" s="37" t="s">
        <v>94</v>
      </c>
      <c r="B298" s="8">
        <f>+B296/B297</f>
        <v>14.473382415177529</v>
      </c>
      <c r="C298" s="8">
        <f t="shared" ref="C298" si="43">+C296/C297</f>
        <v>18.698935988298597</v>
      </c>
      <c r="D298" s="8">
        <f>+D296/D297</f>
        <v>17.437085993418318</v>
      </c>
      <c r="E298" s="8">
        <f>+E296/E297</f>
        <v>23.387002770133414</v>
      </c>
      <c r="F298" s="8">
        <f>+F296/F297</f>
        <v>20.560718618529854</v>
      </c>
      <c r="G298" s="8">
        <f>+G296/G297</f>
        <v>21.441828373147583</v>
      </c>
      <c r="H298" s="8"/>
      <c r="I298" s="8"/>
    </row>
    <row r="299" spans="1:10" ht="16.5" x14ac:dyDescent="0.25">
      <c r="A299" s="37"/>
      <c r="B299" s="37"/>
      <c r="C299" s="37"/>
      <c r="D299" s="8"/>
      <c r="E299" s="8"/>
      <c r="F299" s="8"/>
      <c r="G299" s="8"/>
      <c r="H299" s="8"/>
      <c r="I299" s="8"/>
    </row>
    <row r="300" spans="1:10" ht="15.75" x14ac:dyDescent="0.25">
      <c r="A300" s="1"/>
      <c r="B300" s="8"/>
      <c r="C300" s="8"/>
      <c r="D300" s="8"/>
      <c r="E300" s="8"/>
      <c r="F300" s="8"/>
      <c r="G300" s="8"/>
      <c r="H300" s="8"/>
      <c r="I300" s="8"/>
    </row>
    <row r="301" spans="1:10" ht="16.5" x14ac:dyDescent="0.25">
      <c r="A301" s="37" t="s">
        <v>97</v>
      </c>
      <c r="I301" s="53"/>
    </row>
    <row r="302" spans="1:10" ht="16.5" x14ac:dyDescent="0.25">
      <c r="A302" s="37"/>
      <c r="I302" s="53"/>
    </row>
    <row r="303" spans="1:10" x14ac:dyDescent="0.2">
      <c r="A303" s="25" t="s">
        <v>95</v>
      </c>
      <c r="B303" s="12">
        <v>7262.6962863899998</v>
      </c>
      <c r="C303" s="12">
        <v>9618.1588955299976</v>
      </c>
      <c r="D303" s="12">
        <v>8969.101978030676</v>
      </c>
      <c r="E303" s="12">
        <v>12788.291279719901</v>
      </c>
      <c r="F303" s="12">
        <v>11418.43312213</v>
      </c>
      <c r="G303" s="12">
        <v>11907.75905441</v>
      </c>
      <c r="H303" s="10"/>
      <c r="I303" s="10"/>
      <c r="J303" s="10"/>
    </row>
    <row r="304" spans="1:10" x14ac:dyDescent="0.2">
      <c r="A304" s="2" t="s">
        <v>98</v>
      </c>
      <c r="B304" s="11"/>
      <c r="C304" s="11"/>
      <c r="D304" s="11" t="s">
        <v>12</v>
      </c>
      <c r="E304" s="12">
        <v>0</v>
      </c>
      <c r="F304" s="12">
        <v>37.811509809999997</v>
      </c>
      <c r="G304" s="12">
        <v>34.46875069</v>
      </c>
      <c r="H304" s="10"/>
      <c r="I304" s="10"/>
      <c r="J304" s="10"/>
    </row>
    <row r="305" spans="1:11" x14ac:dyDescent="0.2">
      <c r="A305" s="2" t="s">
        <v>99</v>
      </c>
      <c r="B305" s="12">
        <v>415.98107742000002</v>
      </c>
      <c r="C305" s="12">
        <v>671.95859410000003</v>
      </c>
      <c r="D305" s="12">
        <v>671.9585940999998</v>
      </c>
      <c r="E305" s="12">
        <v>1144.9323736700001</v>
      </c>
      <c r="F305" s="12">
        <v>-438.95133089746002</v>
      </c>
      <c r="G305" s="12">
        <v>-436.56901174066002</v>
      </c>
      <c r="H305" s="46"/>
      <c r="I305" s="10"/>
      <c r="J305" s="10"/>
    </row>
    <row r="306" spans="1:11" x14ac:dyDescent="0.2">
      <c r="A306" s="16" t="s">
        <v>100</v>
      </c>
      <c r="B306" s="17"/>
      <c r="C306" s="17"/>
      <c r="D306" s="17" t="s">
        <v>12</v>
      </c>
      <c r="E306" s="18">
        <v>0</v>
      </c>
      <c r="F306" s="18">
        <v>-7.5623019619999994</v>
      </c>
      <c r="G306" s="18">
        <v>-6.8937501380000006</v>
      </c>
      <c r="H306" s="10"/>
      <c r="I306" s="10"/>
    </row>
    <row r="307" spans="1:11" ht="15.75" x14ac:dyDescent="0.25">
      <c r="A307" s="1" t="s">
        <v>16</v>
      </c>
      <c r="B307" s="19">
        <f>SUM(B303:B306)</f>
        <v>7678.6773638100003</v>
      </c>
      <c r="C307" s="19">
        <f t="shared" ref="C307" si="44">SUM(C303:C306)</f>
        <v>10290.117489629998</v>
      </c>
      <c r="D307" s="19">
        <f>SUM(D303:D306)</f>
        <v>9641.0605721306765</v>
      </c>
      <c r="E307" s="19">
        <f>SUM(E303:E306)</f>
        <v>13933.223653389901</v>
      </c>
      <c r="F307" s="19">
        <f>SUM(F303:F306)</f>
        <v>11009.730999080541</v>
      </c>
      <c r="G307" s="19">
        <f>SUM(G303:G306)</f>
        <v>11498.765043221341</v>
      </c>
      <c r="H307" s="10"/>
      <c r="I307" s="10"/>
      <c r="J307" s="10"/>
    </row>
    <row r="308" spans="1:11" x14ac:dyDescent="0.2">
      <c r="A308" s="45" t="s">
        <v>96</v>
      </c>
      <c r="B308" s="12">
        <v>501.79675200000003</v>
      </c>
      <c r="C308" s="12">
        <v>514.36931500000003</v>
      </c>
      <c r="D308" s="12">
        <v>514.36931500000003</v>
      </c>
      <c r="E308" s="12">
        <v>546.81189400000005</v>
      </c>
      <c r="F308" s="12">
        <v>555.35185000000001</v>
      </c>
      <c r="G308" s="12">
        <v>555.35185000000001</v>
      </c>
      <c r="H308" s="12"/>
      <c r="I308" s="12"/>
      <c r="J308" s="10"/>
    </row>
    <row r="309" spans="1:11" ht="16.5" x14ac:dyDescent="0.25">
      <c r="A309" s="37" t="s">
        <v>97</v>
      </c>
      <c r="B309" s="8">
        <f t="shared" ref="B309:C309" si="45">B307/B308</f>
        <v>15.302365615570983</v>
      </c>
      <c r="C309" s="8">
        <f t="shared" si="45"/>
        <v>20.005309783360616</v>
      </c>
      <c r="D309" s="8">
        <f>D307/D308</f>
        <v>18.743459788480337</v>
      </c>
      <c r="E309" s="8">
        <f>E307/E308</f>
        <v>25.480835011591573</v>
      </c>
      <c r="F309" s="8">
        <f>F307/F308</f>
        <v>19.824784952243412</v>
      </c>
      <c r="G309" s="8">
        <f>G307/G308</f>
        <v>20.70536911549199</v>
      </c>
      <c r="H309" s="8"/>
      <c r="I309" s="8"/>
    </row>
    <row r="310" spans="1:11" ht="16.5" x14ac:dyDescent="0.25">
      <c r="A310" s="37"/>
      <c r="B310" s="37"/>
      <c r="C310" s="37"/>
      <c r="D310" s="37"/>
      <c r="E310" s="8"/>
      <c r="F310" s="8"/>
      <c r="G310" s="8"/>
      <c r="H310" s="8"/>
      <c r="I310" s="8"/>
    </row>
    <row r="311" spans="1:11" ht="15.75" x14ac:dyDescent="0.25">
      <c r="A311" s="1"/>
      <c r="B311" s="1"/>
      <c r="C311" s="1"/>
      <c r="D311" s="1"/>
      <c r="E311" s="1"/>
      <c r="F311" s="1"/>
      <c r="G311" s="1"/>
      <c r="H311" s="1"/>
      <c r="I311" s="53"/>
    </row>
    <row r="312" spans="1:11" ht="16.5" x14ac:dyDescent="0.25">
      <c r="A312" s="37" t="s">
        <v>101</v>
      </c>
      <c r="B312" s="1"/>
      <c r="C312" s="1"/>
      <c r="D312" s="1"/>
      <c r="E312" s="1"/>
      <c r="F312" s="1"/>
      <c r="G312" s="1"/>
      <c r="H312" s="1"/>
      <c r="I312" s="53"/>
      <c r="K312" s="2" t="s">
        <v>9</v>
      </c>
    </row>
    <row r="313" spans="1:11" ht="16.5" x14ac:dyDescent="0.25">
      <c r="A313" s="37"/>
      <c r="B313" s="1"/>
      <c r="C313" s="1"/>
      <c r="D313" s="1"/>
      <c r="E313" s="1"/>
      <c r="F313" s="1"/>
      <c r="G313" s="1"/>
      <c r="H313" s="1"/>
      <c r="I313" s="53"/>
    </row>
    <row r="314" spans="1:11" x14ac:dyDescent="0.2">
      <c r="A314" s="45" t="s">
        <v>96</v>
      </c>
      <c r="B314" s="12">
        <v>501.79675200000003</v>
      </c>
      <c r="C314" s="12">
        <v>514.36931500000003</v>
      </c>
      <c r="D314" s="12">
        <v>514.36931500000003</v>
      </c>
      <c r="E314" s="12">
        <v>546.81189400000005</v>
      </c>
      <c r="F314" s="12">
        <v>555.35185000000001</v>
      </c>
      <c r="G314" s="12">
        <v>555.35185000000001</v>
      </c>
      <c r="H314" s="12"/>
      <c r="I314" s="53"/>
    </row>
    <row r="315" spans="1:11" x14ac:dyDescent="0.2">
      <c r="A315" s="45" t="s">
        <v>102</v>
      </c>
      <c r="B315" s="10">
        <v>39.61</v>
      </c>
      <c r="C315" s="10">
        <v>48.82</v>
      </c>
      <c r="D315" s="10">
        <v>48.82</v>
      </c>
      <c r="E315" s="10">
        <v>44.06</v>
      </c>
      <c r="F315" s="10">
        <v>34.57</v>
      </c>
      <c r="G315" s="10">
        <v>38.909999999999997</v>
      </c>
      <c r="H315" s="10"/>
      <c r="I315" s="53"/>
    </row>
    <row r="316" spans="1:11" s="1" customFormat="1" ht="16.5" x14ac:dyDescent="0.25">
      <c r="A316" s="37" t="s">
        <v>101</v>
      </c>
      <c r="B316" s="19">
        <f>+B314*B315</f>
        <v>19876.169346720002</v>
      </c>
      <c r="C316" s="19">
        <f t="shared" ref="C316" si="46">+C314*C315</f>
        <v>25111.509958300001</v>
      </c>
      <c r="D316" s="19">
        <f>+D314*D315</f>
        <v>25111.509958300001</v>
      </c>
      <c r="E316" s="19">
        <f>+E314*E315</f>
        <v>24092.532049640002</v>
      </c>
      <c r="F316" s="19">
        <f>+F314*F315</f>
        <v>19198.5134545</v>
      </c>
      <c r="G316" s="19">
        <f>+G314*G315</f>
        <v>21608.740483499998</v>
      </c>
      <c r="H316" s="8"/>
      <c r="I316" s="53"/>
      <c r="J316" s="2"/>
    </row>
    <row r="317" spans="1:11" ht="15.75" x14ac:dyDescent="0.25">
      <c r="I317" s="53"/>
      <c r="J317" s="1"/>
    </row>
    <row r="318" spans="1:11" s="1" customFormat="1" ht="15.75" x14ac:dyDescent="0.25">
      <c r="B318" s="19"/>
      <c r="C318" s="19"/>
      <c r="D318" s="19"/>
      <c r="E318" s="19"/>
      <c r="F318" s="19"/>
      <c r="G318" s="19"/>
      <c r="H318" s="19"/>
      <c r="I318" s="53"/>
      <c r="J318" s="2"/>
    </row>
    <row r="319" spans="1:11" ht="16.5" x14ac:dyDescent="0.25">
      <c r="A319" s="37" t="s">
        <v>103</v>
      </c>
      <c r="B319" s="1"/>
      <c r="C319" s="1"/>
      <c r="D319" s="1"/>
      <c r="E319" s="1"/>
      <c r="F319" s="1"/>
      <c r="G319" s="1"/>
      <c r="J319" s="1"/>
    </row>
    <row r="320" spans="1:11" ht="16.5" x14ac:dyDescent="0.25">
      <c r="A320" s="37"/>
      <c r="B320" s="1"/>
      <c r="C320" s="1"/>
      <c r="D320" s="1"/>
      <c r="E320" s="1"/>
      <c r="F320" s="1"/>
      <c r="G320" s="1"/>
    </row>
    <row r="321" spans="1:7" x14ac:dyDescent="0.2">
      <c r="A321" s="47" t="str">
        <f>A263</f>
        <v>Osakkeen pörssivaihto tilikaudella</v>
      </c>
      <c r="B321" s="48">
        <f t="shared" ref="B321:G321" si="47">B263</f>
        <v>178.80113399999999</v>
      </c>
      <c r="C321" s="48">
        <f t="shared" si="47"/>
        <v>257.87900000000002</v>
      </c>
      <c r="D321" s="48">
        <f t="shared" si="47"/>
        <v>257.87900000000002</v>
      </c>
      <c r="E321" s="48">
        <f t="shared" si="47"/>
        <v>243.76300000000001</v>
      </c>
      <c r="F321" s="48">
        <f t="shared" si="47"/>
        <v>376.964</v>
      </c>
      <c r="G321" s="48">
        <f t="shared" si="47"/>
        <v>250.28200000000001</v>
      </c>
    </row>
    <row r="322" spans="1:7" x14ac:dyDescent="0.2">
      <c r="A322" s="45" t="s">
        <v>104</v>
      </c>
      <c r="B322" s="49">
        <f t="shared" ref="B322:G322" si="48">B243</f>
        <v>505.73906383000002</v>
      </c>
      <c r="C322" s="49">
        <f t="shared" si="48"/>
        <v>530.096</v>
      </c>
      <c r="D322" s="49">
        <f t="shared" si="48"/>
        <v>530.096</v>
      </c>
      <c r="E322" s="49">
        <f t="shared" si="48"/>
        <v>553.11699999999996</v>
      </c>
      <c r="F322" s="49">
        <f t="shared" si="48"/>
        <v>554.15199999999993</v>
      </c>
      <c r="G322" s="49">
        <f t="shared" si="48"/>
        <v>554.15199999999993</v>
      </c>
    </row>
    <row r="323" spans="1:7" ht="16.5" x14ac:dyDescent="0.25">
      <c r="A323" s="37" t="str">
        <f>A319</f>
        <v>Osakkeen suhteellinen pörssivaihto</v>
      </c>
      <c r="B323" s="54">
        <f>B321/B322</f>
        <v>0.3535442420562207</v>
      </c>
      <c r="C323" s="54">
        <f t="shared" ref="C323:G323" si="49">C321/C322</f>
        <v>0.48647603452959465</v>
      </c>
      <c r="D323" s="54">
        <f t="shared" si="49"/>
        <v>0.48647603452959465</v>
      </c>
      <c r="E323" s="54">
        <f>E321/E322</f>
        <v>0.44070784300609095</v>
      </c>
      <c r="F323" s="54">
        <f t="shared" si="49"/>
        <v>0.68025379318309787</v>
      </c>
      <c r="G323" s="54">
        <f t="shared" si="49"/>
        <v>0.45164864513707437</v>
      </c>
    </row>
  </sheetData>
  <mergeCells count="1">
    <mergeCell ref="A3:G3"/>
  </mergeCells>
  <pageMargins left="0.7" right="0.7" top="0.75" bottom="0.75" header="0.3" footer="0.3"/>
  <pageSetup paperSize="9"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Määritelmät</vt:lpstr>
      <vt:lpstr>Siltalaskelmat</vt:lpstr>
      <vt:lpstr>Siltalaskelmat!Print_Area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Sammon vaihtoehtoiset tunnusluvut 2023</dc:title>
  <dc:creator/>
  <cp:lastModifiedBy/>
  <dcterms:created xsi:type="dcterms:W3CDTF">2024-03-25T17:02:10Z</dcterms:created>
  <dcterms:modified xsi:type="dcterms:W3CDTF">2024-03-26T07:12:54Z</dcterms:modified>
</cp:coreProperties>
</file>