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8_{2A617756-124D-4BFC-9B38-1169E5FD046D}" xr6:coauthVersionLast="47" xr6:coauthVersionMax="47" xr10:uidLastSave="{00000000-0000-0000-0000-000000000000}"/>
  <bookViews>
    <workbookView xWindow="-120" yWindow="-120" windowWidth="29040" windowHeight="17520" xr2:uid="{84AE1772-3FB7-4E84-90EC-A28570C08197}"/>
  </bookViews>
  <sheets>
    <sheet name="Definitions" sheetId="3" r:id="rId1"/>
    <sheet name="Reconciliation of APMs" sheetId="4" r:id="rId2"/>
  </sheets>
  <externalReferences>
    <externalReference r:id="rId3"/>
  </externalReferences>
  <definedNames>
    <definedName name="Connection">[1]Variabler!$O$1</definedName>
    <definedName name="Custom1">[1]Variabler!$J$1</definedName>
    <definedName name="Custom2">[1]Variabler!$K$1</definedName>
    <definedName name="Custom3">[1]Variabler!$L$1</definedName>
    <definedName name="Custom4">[1]Variabler!$M$1</definedName>
    <definedName name="ICP">[1]Variabler!$I$1</definedName>
    <definedName name="Period">[1]Variabler!$D$1</definedName>
    <definedName name="_xlnm.Print_Area" localSheetId="0">Definitions!$A$1:$A$113</definedName>
    <definedName name="_xlnm.Print_Area" localSheetId="1">'Reconciliation of APMs'!$A$1:$J$233</definedName>
    <definedName name="Scale">[1]Variabler!$N$1</definedName>
    <definedName name="Scenario">[1]Variabler!$B$1</definedName>
    <definedName name="Value">[1]Variabler!$G$1</definedName>
    <definedName name="Year">[1]Variabler!$C$1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4" i="4" l="1"/>
  <c r="E259" i="4"/>
  <c r="E279" i="4"/>
  <c r="E286" i="4"/>
  <c r="F244" i="4"/>
  <c r="F259" i="4"/>
  <c r="F279" i="4"/>
  <c r="F286" i="4"/>
  <c r="D244" i="4"/>
  <c r="D259" i="4"/>
  <c r="D279" i="4"/>
  <c r="D286" i="4"/>
  <c r="F381" i="4"/>
  <c r="E381" i="4"/>
  <c r="D381" i="4"/>
  <c r="F354" i="4"/>
  <c r="F370" i="4"/>
  <c r="E354" i="4"/>
  <c r="E370" i="4"/>
  <c r="D354" i="4"/>
  <c r="D370" i="4"/>
  <c r="F360" i="4"/>
  <c r="F361" i="4"/>
  <c r="F363" i="4"/>
  <c r="E360" i="4"/>
  <c r="E361" i="4"/>
  <c r="E363" i="4"/>
  <c r="D363" i="4"/>
  <c r="F340" i="4"/>
  <c r="F341" i="4"/>
  <c r="F313" i="4"/>
  <c r="F343" i="4"/>
  <c r="E340" i="4"/>
  <c r="E341" i="4"/>
  <c r="E313" i="4"/>
  <c r="E343" i="4"/>
  <c r="D340" i="4"/>
  <c r="D341" i="4"/>
  <c r="D313" i="4"/>
  <c r="D343" i="4"/>
  <c r="F335" i="4"/>
  <c r="E335" i="4"/>
  <c r="D335" i="4"/>
  <c r="F328" i="4"/>
  <c r="E328" i="4"/>
  <c r="D328" i="4"/>
  <c r="F321" i="4"/>
  <c r="E321" i="4"/>
  <c r="D321" i="4"/>
  <c r="F305" i="4"/>
  <c r="E305" i="4"/>
  <c r="F285" i="4"/>
  <c r="F299" i="4"/>
  <c r="F292" i="4"/>
  <c r="F300" i="4"/>
  <c r="F293" i="4"/>
  <c r="F301" i="4"/>
  <c r="F302" i="4"/>
  <c r="E285" i="4"/>
  <c r="E299" i="4"/>
  <c r="E292" i="4"/>
  <c r="E300" i="4"/>
  <c r="E293" i="4"/>
  <c r="E301" i="4"/>
  <c r="E302" i="4"/>
  <c r="D299" i="4"/>
  <c r="D300" i="4"/>
  <c r="D293" i="4"/>
  <c r="D301" i="4"/>
  <c r="D302" i="4"/>
  <c r="F294" i="4"/>
  <c r="E294" i="4"/>
  <c r="D294" i="4"/>
  <c r="F287" i="4"/>
  <c r="E287" i="4"/>
  <c r="D287" i="4"/>
  <c r="F278" i="4"/>
  <c r="F280" i="4"/>
  <c r="E278" i="4"/>
  <c r="E280" i="4"/>
  <c r="D280" i="4"/>
  <c r="E260" i="4"/>
  <c r="E270" i="4"/>
  <c r="E272" i="4"/>
  <c r="D260" i="4"/>
  <c r="D270" i="4"/>
  <c r="D272" i="4"/>
  <c r="E265" i="4"/>
  <c r="D265" i="4"/>
  <c r="F260" i="4"/>
  <c r="F252" i="4"/>
  <c r="E252" i="4"/>
  <c r="D252" i="4"/>
  <c r="B222" i="4"/>
  <c r="C222" i="4"/>
  <c r="D222" i="4"/>
  <c r="E222" i="4"/>
  <c r="B229" i="4"/>
  <c r="C229" i="4"/>
  <c r="B146" i="4"/>
  <c r="C146" i="4"/>
  <c r="D146" i="4"/>
  <c r="E146" i="4"/>
  <c r="B138" i="4"/>
  <c r="C138" i="4"/>
  <c r="D138" i="4"/>
  <c r="E138" i="4"/>
  <c r="B131" i="4"/>
  <c r="C131" i="4"/>
  <c r="D131" i="4"/>
  <c r="E131" i="4"/>
  <c r="B124" i="4"/>
  <c r="C124" i="4"/>
  <c r="D124" i="4"/>
  <c r="B73" i="4"/>
  <c r="C73" i="4"/>
  <c r="D73" i="4"/>
  <c r="E73" i="4"/>
  <c r="E212" i="4"/>
  <c r="D212" i="4"/>
  <c r="C212" i="4"/>
  <c r="B212" i="4"/>
  <c r="E204" i="4"/>
  <c r="D204" i="4"/>
  <c r="C204" i="4"/>
  <c r="B204" i="4"/>
  <c r="E197" i="4"/>
  <c r="D197" i="4"/>
  <c r="C197" i="4"/>
  <c r="B197" i="4"/>
  <c r="E190" i="4"/>
  <c r="D190" i="4"/>
  <c r="C190" i="4"/>
  <c r="B190" i="4"/>
  <c r="E179" i="4"/>
  <c r="D179" i="4"/>
  <c r="C179" i="4"/>
  <c r="B179" i="4"/>
  <c r="E171" i="4"/>
  <c r="D171" i="4"/>
  <c r="C171" i="4"/>
  <c r="B171" i="4"/>
  <c r="E164" i="4"/>
  <c r="D164" i="4"/>
  <c r="C164" i="4"/>
  <c r="B164" i="4"/>
  <c r="E157" i="4"/>
  <c r="D157" i="4"/>
  <c r="C157" i="4"/>
  <c r="B157" i="4"/>
  <c r="D91" i="4"/>
  <c r="B113" i="4"/>
  <c r="C113" i="4"/>
  <c r="D113" i="4"/>
  <c r="E113" i="4"/>
  <c r="B91" i="4"/>
  <c r="C91" i="4"/>
  <c r="B105" i="4"/>
  <c r="C105" i="4"/>
  <c r="D105" i="4"/>
  <c r="E105" i="4"/>
  <c r="B98" i="4"/>
  <c r="C98" i="4"/>
  <c r="E98" i="4"/>
  <c r="D98" i="4"/>
  <c r="F55" i="4"/>
  <c r="E55" i="4"/>
  <c r="D55" i="4"/>
  <c r="C55" i="4"/>
  <c r="B55" i="4"/>
  <c r="B48" i="4"/>
  <c r="D48" i="4"/>
  <c r="E48" i="4"/>
  <c r="F48" i="4"/>
  <c r="C48" i="4"/>
  <c r="C63" i="4"/>
  <c r="D63" i="4"/>
  <c r="E63" i="4"/>
  <c r="F63" i="4"/>
  <c r="B63" i="4"/>
  <c r="C29" i="4"/>
  <c r="D29" i="4"/>
  <c r="E29" i="4"/>
  <c r="F29" i="4"/>
  <c r="B29" i="4"/>
  <c r="E124" i="4"/>
  <c r="B41" i="4"/>
  <c r="C41" i="4"/>
  <c r="C9" i="4"/>
  <c r="B9" i="4"/>
  <c r="B10" i="4"/>
  <c r="C10" i="4"/>
  <c r="B21" i="4"/>
  <c r="C21" i="4"/>
  <c r="A229" i="4"/>
  <c r="D229" i="4"/>
  <c r="E229" i="4"/>
  <c r="D21" i="4"/>
  <c r="E10" i="4"/>
  <c r="E13" i="4"/>
  <c r="D10" i="4"/>
  <c r="D13" i="4"/>
  <c r="D41" i="4"/>
  <c r="E91" i="4"/>
  <c r="E41" i="4"/>
  <c r="E21" i="4"/>
  <c r="F21" i="4"/>
  <c r="B13" i="4"/>
  <c r="C13" i="4"/>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4">
    <s v="Power BI Mgmt reporting"/>
    <s v="{[Source].[Source].&amp;[Actual],[Source].[Source].&amp;[ML reclass Actual],[Source].[Source].&amp;[Operational result adjustment]}"/>
    <s v="[Scale].[Scale].&amp;[Millions]"/>
    <s v="[Entity].[Entity group].&amp;[Sampo Group, EUR]"/>
    <s v="[Currency].[Currency Code].&amp;[EUR]"/>
    <s v="[Measure type].[Measure].&amp;[YTD]"/>
    <s v="[Time].[Year-Month].&amp;[2023-12]"/>
    <s v="[Measures].[Amount]"/>
    <s v="[Entity].[Subsidiary name].[All]"/>
    <s v="### ### ### ###;-### ### ### ###;#.###########"/>
    <s v="[Time].[Year-Month].&amp;[2022-12]"/>
    <s v="[Account hierarchy, IR].[IR account hierarchy].[Level 1 description].&amp;[Profit of the period].&amp;[Result before taxes].&amp;[Underwriting result].&amp;[Insurance revenue, net (incl. brokerage)].&amp;[Other UW income]"/>
    <s v="{[Source].[Source].&amp;[Actual],[Source].[Source].&amp;[Operational result adjustment],[Source].[Source].&amp;[Non-recurring items adj],[Source].[Source].&amp;[Actual, op tax and NCI adj]}"/>
    <s v="[Account hierarchy, operational result].[Level 2 description].&amp;[Operational result]"/>
    <s v="[Account hierarchy, operational result].[Level 3 description].&amp;[Non-controlling interest share of operational result]"/>
    <s v="{[Entity].[Subsidiary name].&amp;[If],[Entity].[Subsidiary name].&amp;[Topdanmark],[Entity].[Subsidiary name].&amp;[Hastings],[Entity].[Subsidiary name].&amp;[Sampo Holding],[Entity].[Subsidiary name].&amp;[Elim.]}"/>
    <s v="{[Entity].[Subsidiary, elimination].&amp;,[Entity].[Subsidiary, elimination].&amp;[Elim. If],[Entity].[Subsidiary, elimination].&amp;[Elim. Hastings],[Entity].[Subsidiary, elimination].&amp;[Elim. Topdanmark],[Entity].[Subsidiary, elimination].&amp;[Elim. Sampo Holding]}"/>
    <s v="[Account HFM, actual mapping].[Account number and description].[HFM Level 2 with description].&amp;[A29989 Equity]"/>
    <s v="[Entity].[Subsidiary name].&amp;[If]"/>
    <s v="[Account hierarchy, net].[Account hierarchy, net].[Level 1 description].&amp;[Profit of the period].&amp;[Result before taxes].&amp;[Underwriting result].&amp;[Insurance service result].&amp;[Insurance revenue, net].&amp;[Premiums, ceded]"/>
    <s v="[Account hierarchy, net].[Account number and name].&amp;[A42100 Operating expenses by activity claims paid]"/>
    <s v="[Entity].[Subsidiary name].&amp;[Topdanmark]"/>
    <s v="[Entity].[Subsidiary name].&amp;[Hastings]"/>
    <s v="[Account hierarchy, net].[Account number and name].&amp;[A53150 Premiums paid - investment component]"/>
    <s v="[Account hierarchy, net].[Account hierarchy, net].[Level 1 description].&amp;[Profit of the period].&amp;[Result before taxes].&amp;[Underwriting result].&amp;[Insurance service result].&amp;[Insurance revenue, net].&amp;[Insurance revenue, gross]"/>
    <s v="[Time].[Year-Month].&amp;[2024-12]"/>
    <s v="[Time].[Year-Month].&amp;[2024-03]"/>
    <s v="[Account hierarchy, operational result].[Level 1 description].&amp;[Profit of the period]"/>
    <s v="{([Source].[Source].&amp;[Actual, op tax and NCI adj]),([Source].[Source].&amp;[Operational result adjustment]),([Source].[Source].&amp;[Actual])}"/>
    <s v="[Time].[Year-Month].&amp;[2025-03]"/>
    <s v="[Measure type].[Measure].&amp;[QTD]"/>
    <s v="[Account hierarchy, IR].[IR account hierarchy].[Level 1 description].&amp;[Profit of the period].&amp;[Result before taxes].&amp;[Underwriting result].&amp;[Insurance revenue, net (incl. brokerage)]"/>
    <s v="[Sampo BA].[Sampo BA Name Short].&amp;[Private]"/>
    <s v="[Sampo BA].[Sampo BA Name Short].&amp;[Industrial]"/>
  </metadataStrings>
  <mdxMetadata count="29">
    <mdx n="0" f="v">
      <t c="11" si="9">
        <n x="12" s="1"/>
        <n x="2"/>
        <n x="3"/>
        <n x="4"/>
        <n x="5"/>
        <n x="6"/>
        <n x="7"/>
        <n x="13"/>
        <n x="14"/>
        <n x="15" s="1"/>
        <n x="16" s="1"/>
      </t>
    </mdx>
    <mdx n="0" f="v">
      <t c="9" si="9">
        <n x="1" s="1"/>
        <n x="2"/>
        <n x="3"/>
        <n x="4"/>
        <n x="5"/>
        <n x="6"/>
        <n x="7"/>
        <n x="17"/>
        <n x="8"/>
      </t>
    </mdx>
    <mdx n="0" f="v">
      <t c="9" si="9">
        <n x="1" s="1"/>
        <n x="2"/>
        <n x="3"/>
        <n x="4"/>
        <n x="5"/>
        <n x="10"/>
        <n x="7"/>
        <n x="17"/>
        <n x="8"/>
      </t>
    </mdx>
    <mdx n="0" f="v">
      <t c="9" si="9">
        <n x="1" s="1"/>
        <n x="2"/>
        <n x="3"/>
        <n x="4"/>
        <n x="5"/>
        <n x="6"/>
        <n x="7"/>
        <n x="19"/>
        <n x="18"/>
      </t>
    </mdx>
    <mdx n="0" f="v">
      <t c="9" si="9">
        <n x="1" s="1"/>
        <n x="2"/>
        <n x="3"/>
        <n x="4"/>
        <n x="5"/>
        <n x="10"/>
        <n x="7"/>
        <n x="19"/>
        <n x="18"/>
      </t>
    </mdx>
    <mdx n="0" f="v">
      <t c="9" si="9">
        <n x="1" s="1"/>
        <n x="2"/>
        <n x="3"/>
        <n x="4"/>
        <n x="5"/>
        <n x="6"/>
        <n x="7"/>
        <n x="20"/>
        <n x="18"/>
      </t>
    </mdx>
    <mdx n="0" f="v">
      <t c="9" si="9">
        <n x="1" s="1"/>
        <n x="2"/>
        <n x="3"/>
        <n x="4"/>
        <n x="5"/>
        <n x="10"/>
        <n x="7"/>
        <n x="20"/>
        <n x="18"/>
      </t>
    </mdx>
    <mdx n="0" f="v">
      <t c="9" si="9">
        <n x="1" s="1"/>
        <n x="2"/>
        <n x="3"/>
        <n x="4"/>
        <n x="5"/>
        <n x="6"/>
        <n x="7"/>
        <n x="19"/>
        <n x="21"/>
      </t>
    </mdx>
    <mdx n="0" f="v">
      <t c="9" si="9">
        <n x="1" s="1"/>
        <n x="2"/>
        <n x="3"/>
        <n x="4"/>
        <n x="5"/>
        <n x="10"/>
        <n x="7"/>
        <n x="19"/>
        <n x="21"/>
      </t>
    </mdx>
    <mdx n="0" f="v">
      <t c="9" si="9">
        <n x="1" s="1"/>
        <n x="2"/>
        <n x="3"/>
        <n x="4"/>
        <n x="5"/>
        <n x="6"/>
        <n x="7"/>
        <n x="11"/>
        <n x="22"/>
      </t>
    </mdx>
    <mdx n="0" f="v">
      <t c="9" si="9">
        <n x="1" s="1"/>
        <n x="2"/>
        <n x="3"/>
        <n x="4"/>
        <n x="5"/>
        <n x="10"/>
        <n x="7"/>
        <n x="11"/>
        <n x="22"/>
      </t>
    </mdx>
    <mdx n="0" f="v">
      <t c="9" si="9">
        <n x="1" s="1"/>
        <n x="2"/>
        <n x="3"/>
        <n x="4"/>
        <n x="5"/>
        <n x="10"/>
        <n x="7"/>
        <n x="24"/>
        <n x="21"/>
      </t>
    </mdx>
    <mdx n="0" f="v">
      <t c="9" si="9">
        <n x="1" s="1"/>
        <n x="2"/>
        <n x="3"/>
        <n x="4"/>
        <n x="5"/>
        <n x="6"/>
        <n x="7"/>
        <n x="24"/>
        <n x="21"/>
      </t>
    </mdx>
    <mdx n="0" f="v">
      <t c="9" si="9">
        <n x="1" s="1"/>
        <n x="2"/>
        <n x="3"/>
        <n x="4"/>
        <n x="5"/>
        <n x="25"/>
        <n x="7"/>
        <n x="17"/>
        <n x="8"/>
      </t>
    </mdx>
    <mdx n="0" f="v">
      <t c="11" si="9">
        <n x="12" s="1"/>
        <n x="2"/>
        <n x="3"/>
        <n x="4"/>
        <n x="5"/>
        <n x="25"/>
        <n x="7"/>
        <n x="13"/>
        <n x="14"/>
        <n x="15" s="1"/>
        <n x="16" s="1"/>
      </t>
    </mdx>
    <mdx n="0" f="v">
      <t c="9" si="9">
        <n x="1" s="1"/>
        <n x="2"/>
        <n x="3"/>
        <n x="4"/>
        <n x="5"/>
        <n x="25"/>
        <n x="7"/>
        <n x="23"/>
        <n x="22"/>
      </t>
    </mdx>
    <mdx n="0" f="v">
      <t c="9" si="9">
        <n x="1" s="1"/>
        <n x="2"/>
        <n x="3"/>
        <n x="4"/>
        <n x="5"/>
        <n x="25"/>
        <n x="7"/>
        <n x="24"/>
        <n x="18"/>
      </t>
    </mdx>
    <mdx n="0" f="v">
      <t c="9" si="9">
        <n x="1" s="1"/>
        <n x="2"/>
        <n x="3"/>
        <n x="4"/>
        <n x="5"/>
        <n x="25"/>
        <n x="7"/>
        <n x="19"/>
        <n x="18"/>
      </t>
    </mdx>
    <mdx n="0" f="v">
      <t c="9" si="9">
        <n x="1" s="1"/>
        <n x="2"/>
        <n x="3"/>
        <n x="4"/>
        <n x="5"/>
        <n x="25"/>
        <n x="7"/>
        <n x="20"/>
        <n x="18"/>
      </t>
    </mdx>
    <mdx n="0" f="v">
      <t c="9" si="9">
        <n x="1" s="1"/>
        <n x="2"/>
        <n x="3"/>
        <n x="4"/>
        <n x="5"/>
        <n x="25"/>
        <n x="7"/>
        <n x="24"/>
        <n x="21"/>
      </t>
    </mdx>
    <mdx n="0" f="v">
      <t c="9" si="9">
        <n x="1" s="1"/>
        <n x="2"/>
        <n x="3"/>
        <n x="4"/>
        <n x="5"/>
        <n x="25"/>
        <n x="7"/>
        <n x="19"/>
        <n x="21"/>
      </t>
    </mdx>
    <mdx n="0" f="v">
      <t c="9" si="9">
        <n x="1" s="1"/>
        <n x="2"/>
        <n x="3"/>
        <n x="4"/>
        <n x="5"/>
        <n x="25"/>
        <n x="7"/>
        <n x="24"/>
        <n x="22"/>
      </t>
    </mdx>
    <mdx n="0" f="v">
      <t c="9" si="9">
        <n x="1" s="1"/>
        <n x="2"/>
        <n x="3"/>
        <n x="4"/>
        <n x="5"/>
        <n x="25"/>
        <n x="7"/>
        <n x="11"/>
        <n x="22"/>
      </t>
    </mdx>
    <mdx n="0" f="v">
      <t c="12" si="9">
        <n x="2"/>
        <n x="5"/>
        <n x="3"/>
        <n x="4"/>
        <n x="26"/>
        <n x="16" s="1"/>
        <n x="27"/>
        <n x="15" s="1"/>
        <n x="7"/>
        <n x="13"/>
        <n x="14"/>
        <n x="28" s="1"/>
      </t>
    </mdx>
    <mdx n="0" f="v">
      <t c="9" si="9">
        <n x="2"/>
        <n x="1" s="1"/>
        <n x="7"/>
        <n x="29"/>
        <n x="30"/>
        <n x="18"/>
        <n x="32"/>
        <n x="4"/>
        <n x="31"/>
      </t>
    </mdx>
    <mdx n="0" f="v">
      <t c="9" si="9">
        <n x="2"/>
        <n x="1" s="1"/>
        <n x="7"/>
        <n x="29"/>
        <n x="30"/>
        <n x="18"/>
        <n x="33"/>
        <n x="4"/>
        <n x="31"/>
      </t>
    </mdx>
    <mdx n="0" f="v">
      <t c="9" si="9">
        <n x="31"/>
        <n x="26"/>
        <n x="7"/>
        <n x="2"/>
        <n x="5"/>
        <n x="4"/>
        <n x="22"/>
        <n x="3"/>
        <n x="1" s="1"/>
      </t>
    </mdx>
    <mdx n="0" f="v">
      <t c="9" si="9">
        <n x="31"/>
        <n x="25"/>
        <n x="7"/>
        <n x="2"/>
        <n x="5"/>
        <n x="4"/>
        <n x="22"/>
        <n x="3"/>
        <n x="1" s="1"/>
      </t>
    </mdx>
    <mdx n="0" f="v">
      <t c="9" si="9">
        <n x="31"/>
        <n x="6"/>
        <n x="7"/>
        <n x="2"/>
        <n x="5"/>
        <n x="4"/>
        <n x="22"/>
        <n x="3"/>
        <n x="1" s="1"/>
      </t>
    </mdx>
  </mdxMetadata>
  <valueMetadata count="29">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valueMetadata>
</metadata>
</file>

<file path=xl/sharedStrings.xml><?xml version="1.0" encoding="utf-8"?>
<sst xmlns="http://schemas.openxmlformats.org/spreadsheetml/2006/main" count="387" uniqueCount="123">
  <si>
    <t xml:space="preserve">Sampo Group </t>
  </si>
  <si>
    <t xml:space="preserve"> </t>
  </si>
  <si>
    <t>Underwriting result</t>
  </si>
  <si>
    <t>+ Other income (Hastings)</t>
  </si>
  <si>
    <t>- Claims incurred, net</t>
  </si>
  <si>
    <t>- Operating expenses</t>
  </si>
  <si>
    <t>Combined ratio, %</t>
  </si>
  <si>
    <t>+ Operating expenses</t>
  </si>
  <si>
    <t>+ P&amp;C operations’ (incl. Sampo plc) profit after tax</t>
  </si>
  <si>
    <t>- Result effect from changes in discount rates in P&amp;C operations</t>
  </si>
  <si>
    <t>- Non-operational amortisations in P&amp;C operations</t>
  </si>
  <si>
    <t>- Non-recurring items</t>
  </si>
  <si>
    <t>Financial leverage</t>
  </si>
  <si>
    <t>Insurance revenue, net (IFRS 17)</t>
  </si>
  <si>
    <t>Risk ratio, %</t>
  </si>
  <si>
    <t>- Claims adjustment expenses</t>
  </si>
  <si>
    <t>Cost ratio, %</t>
  </si>
  <si>
    <t>+ Claims adjustment expenses</t>
  </si>
  <si>
    <t>Loss/Claims ratio, %</t>
  </si>
  <si>
    <t>Expense ratio, %</t>
  </si>
  <si>
    <t>Operating ratio, %</t>
  </si>
  <si>
    <t>+ Acquisition costs</t>
  </si>
  <si>
    <t>+ Other operating expenses</t>
  </si>
  <si>
    <t>+ Depreciation and operational amortisation</t>
  </si>
  <si>
    <t>+ Other revenue</t>
  </si>
  <si>
    <t>Per Share key figures</t>
  </si>
  <si>
    <t>x100%</t>
  </si>
  <si>
    <t xml:space="preserve">Sampo discloses Alternative  performance measures (APMs) in its financial reporting, prepared in accordance with the Internal Reporting Standards (IFRS). These APMs are not defined in IFRS or other applicable accounting standards. They do not substitute for any IFRS measures of performance either. For these reasons, they might not be comparable to other companies' APMs. The APMs Sampo discloses are meant to provide more insight into Sampo's performance in its different business activities and how these activities are monitored by the management. </t>
  </si>
  <si>
    <t xml:space="preserve">Performance measures regulated by IFRS or other legislation are not regarded as APMs. </t>
  </si>
  <si>
    <t xml:space="preserve">Calculation formula: </t>
  </si>
  <si>
    <t xml:space="preserve">Shows ratio of company's financial debt to sum of financial debt and total equity. </t>
  </si>
  <si>
    <t xml:space="preserve">One of the most significant measures in describing the effeciency of operations. The measure is the sum of loss and expense ratio. A ratio below 100 percent indicates a positive underwriting result, a ratio above 100 percent indicating a negative underwriting result. </t>
  </si>
  <si>
    <t>(average of values 1 Jan and the end of reporting period)</t>
  </si>
  <si>
    <t xml:space="preserve">Underwriting result measures Group's performance in P&amp;C business. </t>
  </si>
  <si>
    <t>Operating result</t>
  </si>
  <si>
    <t xml:space="preserve">Operating result from P&amp;C operations after tax has been adjusted with items subject to market volatility as well as non-operational depreciation and amortisation. Hence, the ratio better reflects how business is run and cash is generated. </t>
  </si>
  <si>
    <t>+ Insurance revenue, gross</t>
  </si>
  <si>
    <t>Operating result per share</t>
  </si>
  <si>
    <t>Alternative performance measures (APM)</t>
  </si>
  <si>
    <t>- Discounting effect, current year, %</t>
  </si>
  <si>
    <t>- Prior year development, risk adjustment and other technical effects, %</t>
  </si>
  <si>
    <t>- Severe weather, %</t>
  </si>
  <si>
    <t>- Large claims, %</t>
  </si>
  <si>
    <t>Reconciliation of alternative performance measures (APM)</t>
  </si>
  <si>
    <t>IFRS 17</t>
  </si>
  <si>
    <t>2023</t>
  </si>
  <si>
    <t>2022 (restated)</t>
  </si>
  <si>
    <t>-</t>
  </si>
  <si>
    <t xml:space="preserve">   at beginning of year</t>
  </si>
  <si>
    <t xml:space="preserve">   at end of year</t>
  </si>
  <si>
    <t>- Non-controlling interest in P&amp;C operations (operational)</t>
  </si>
  <si>
    <t>- Unrealised gains/losses on investments in P&amp;C operations</t>
  </si>
  <si>
    <t>- Adjustment on taxes</t>
  </si>
  <si>
    <t>Financial leverage, %</t>
  </si>
  <si>
    <t>Loss ratio, %</t>
  </si>
  <si>
    <t>Earnings per share</t>
  </si>
  <si>
    <t>- Ajustment on taxes</t>
  </si>
  <si>
    <t>- Reinsurers' share of Insurance revenue</t>
  </si>
  <si>
    <t>+ Claims incurred, net</t>
  </si>
  <si>
    <t>Insurance service result / Underwriting result</t>
  </si>
  <si>
    <t>- Reinsurers' share of insurance revenue</t>
  </si>
  <si>
    <t>Insurance service result/ Underwriting result</t>
  </si>
  <si>
    <t xml:space="preserve">Insurance revenue, net </t>
  </si>
  <si>
    <t xml:space="preserve">Earnings per share </t>
  </si>
  <si>
    <t>2024</t>
  </si>
  <si>
    <t>Return on Equity Own funds, % (annualised)</t>
  </si>
  <si>
    <t>- Quota share premium expense</t>
  </si>
  <si>
    <t>RoEOF indicates how much return the company generates on its unrestricted Tier 1 own funds tied to its operations from a Solvency II perspective. The measure is based on operating result as it reflects Sampo’s underlying capital generation better than the reported net income</t>
  </si>
  <si>
    <t>+ Financial debt</t>
  </si>
  <si>
    <t>+ Total equity</t>
  </si>
  <si>
    <t>+ Operating result (annualised)</t>
  </si>
  <si>
    <t>+ Unrestricted Tier 1 Own funds</t>
  </si>
  <si>
    <t>+ Insurance revenue (incl. brokerage), net</t>
  </si>
  <si>
    <t>- Unrealised gains/losses on investments (excl.derivatives) in P&amp;C operations</t>
  </si>
  <si>
    <t>Nordic underlying risk ratio, %</t>
  </si>
  <si>
    <t xml:space="preserve"> (includes Private Nordic, Nordic Commercial, Nordic Industrial and certain minor items from Other Operations)</t>
  </si>
  <si>
    <t>Underlying risk ratio illustrates the underlying underwriting performance as it excludes certain volatile effects such as large claims measured against budget, severe weather, prior year development and current year discounting on risk ratio.</t>
  </si>
  <si>
    <t>Nordic operating cost ratio, %</t>
  </si>
  <si>
    <t xml:space="preserve"> (includes Private Nordic, Nordic Commercial, Nordic Industrial and Other Operations excluding internal reinsurance)</t>
  </si>
  <si>
    <t>Profit for the financial period attributable to owners of the parent</t>
  </si>
  <si>
    <t>Adjusted average number of shares</t>
  </si>
  <si>
    <t xml:space="preserve">Cost ratio, % </t>
  </si>
  <si>
    <t xml:space="preserve">The ratio measures the Profit for the financial year per average number of shares  </t>
  </si>
  <si>
    <t xml:space="preserve">The ratio measures the Operating result per average number of shares. Operating result per share has been adjusted with items subject to market volatility as well as non-operational depreciation and amortisation. Hence, the ratio better reflects how business is run and cash is generated. </t>
  </si>
  <si>
    <t>1-3/2025</t>
  </si>
  <si>
    <t>1-3/2024</t>
  </si>
  <si>
    <t>Private Nordic</t>
  </si>
  <si>
    <t>Private UK</t>
  </si>
  <si>
    <t>Nordic Commercial</t>
  </si>
  <si>
    <t>Nordic Industrial</t>
  </si>
  <si>
    <t>+ Insurance revenue, net</t>
  </si>
  <si>
    <t>- Operating expenses (incl. claims handling costs)</t>
  </si>
  <si>
    <t>Nordic underlying risk ratio, current year, %</t>
  </si>
  <si>
    <t>2022</t>
  </si>
  <si>
    <t>The measure shows the share of operating expenses relative to insurance revenue.</t>
  </si>
  <si>
    <t xml:space="preserve">    </t>
  </si>
  <si>
    <t>+ Operating expenses (incl. claims handling costs)</t>
  </si>
  <si>
    <t>+ Operating result</t>
  </si>
  <si>
    <t>+ Unrestricted Tier 1 Own funds (avg of values 1 Jan and the end of reporting period)</t>
  </si>
  <si>
    <t xml:space="preserve">+ Insurance revenue, net / Insurance revenue (incl. brokerage), net </t>
  </si>
  <si>
    <t>If</t>
  </si>
  <si>
    <t xml:space="preserve">Insurance revenue, net (IFRS 17) </t>
  </si>
  <si>
    <t>Adjusted risk ratio and undiscounted adjusted risk ratio, %</t>
  </si>
  <si>
    <t>Large claims</t>
  </si>
  <si>
    <t>Severe weather</t>
  </si>
  <si>
    <t>Risk adjustment and other technical effects, current year %</t>
  </si>
  <si>
    <t>Prior year development, %</t>
  </si>
  <si>
    <t>Adjusted risk ratio, current year, %</t>
  </si>
  <si>
    <t>Discounting effect, current year, %</t>
  </si>
  <si>
    <t>Undiscounted adjusted risk ratio, current year, %</t>
  </si>
  <si>
    <t>Topdanmark</t>
  </si>
  <si>
    <t>Hastings</t>
  </si>
  <si>
    <t xml:space="preserve">+ Insurance revenue, net (IFRS 17) </t>
  </si>
  <si>
    <t>+ Insurance revenue, net (IFRS 17)</t>
  </si>
  <si>
    <t xml:space="preserve">Nordic underlying risk ratio, % </t>
  </si>
  <si>
    <t xml:space="preserve">Return on Equity Own funds, % (RoEOF) </t>
  </si>
  <si>
    <t>Return on equity own funds %, (RoEOF)</t>
  </si>
  <si>
    <t xml:space="preserve">Sampo Group applies IFRS 17 Insurance Contracts and IFRS 9 Financial Instruments from 1 January 2023. Comparative information (IFRS 17) for the year 2022 has been restated. In March 2025, Sampo introduced new reporting segments to reflect its transformation into a fully-integrated P&amp;C insurance group following the acquisition of Topdanmark in 2024. Sampo reports its financial performance  based on the Group’s operational business areas: Private Nordic, Private UK, Nordic Commercial and Nordic Industrial. </t>
  </si>
  <si>
    <t>(not followed and updated as of Q1/2025)</t>
  </si>
  <si>
    <t>Old segments and key figures:</t>
  </si>
  <si>
    <t xml:space="preserve">The measure is a ratio of claims incurred to insurance revenue. The ratio shows how well the insurance company has succeed in pricing of insurance risk. The lower the ratio the better. </t>
  </si>
  <si>
    <t>Like-for-like GWP growth, %</t>
  </si>
  <si>
    <r>
      <t xml:space="preserve">Like-for-like GWP growth is calculated by using constant currency rates and it is adjusted to exclude potential technical items affecting comparability, such as portfolio transfers, changes in inception dates for large contracts and changes in accounting methods. 
</t>
    </r>
    <r>
      <rPr>
        <i/>
        <sz val="12"/>
        <rFont val="Arial"/>
        <family val="2"/>
      </rPr>
      <t>(definition updated at the time of H1/2025 reporting)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</si>
</sst>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000"/>
    <numFmt numFmtId="165" formatCode="0.0\ %"/>
    <numFmt numFmtId="166" formatCode="#,##0.00000000"/>
    <numFmt numFmtId="167" formatCode="0.0%"/>
  </numFmts>
  <fonts count="21" x14ac:knownFonts="1">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i/>
      <sz val="12"/>
      <name val="Arial"/>
      <family val="2"/>
    </font>
    <font>
      <b/>
      <sz val="12"/>
      <color rgb="FF000000"/>
      <name val="Arial"/>
      <family val="2"/>
    </font>
    <font>
      <sz val="12"/>
      <color rgb="FFFF0000"/>
      <name val="Arial"/>
      <family val="2"/>
    </font>
    <font>
      <b/>
      <u/>
      <sz val="12"/>
      <name val="Arial"/>
      <family val="2"/>
    </font>
    <font>
      <b/>
      <sz val="16"/>
      <color rgb="FF000000"/>
      <name val="Arial"/>
      <family val="2"/>
    </font>
    <font>
      <sz val="14"/>
      <color rgb="FFFF0000"/>
      <name val="Arial"/>
      <family val="2"/>
    </font>
    <font>
      <b/>
      <sz val="16"/>
      <name val="Arial"/>
      <family val="2"/>
    </font>
    <font>
      <b/>
      <sz val="14"/>
      <name val="Arial"/>
      <family val="2"/>
    </font>
    <font>
      <b/>
      <sz val="13"/>
      <name val="Arial"/>
      <family val="2"/>
    </font>
    <font>
      <i/>
      <sz val="11"/>
      <name val="Arial"/>
      <family val="2"/>
    </font>
    <font>
      <sz val="11"/>
      <name val="Arial"/>
      <family val="2"/>
    </font>
    <font>
      <b/>
      <u/>
      <sz val="14"/>
      <name val="Arial"/>
      <family val="2"/>
    </font>
    <font>
      <sz val="11"/>
      <color theme="1"/>
      <name val="Arial"/>
      <family val="2"/>
    </font>
    <font>
      <sz val="13"/>
      <name val="Arial"/>
      <family val="2"/>
    </font>
    <font>
      <sz val="12"/>
      <color indexed="8"/>
      <name val="Arial"/>
      <family val="2"/>
    </font>
    <font>
      <sz val="8"/>
      <name val="Calibri"/>
      <family val="2"/>
      <scheme val="minor"/>
    </font>
  </fonts>
  <fills count="6">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2" tint="-0.249977111117893"/>
        <bgColor indexed="64"/>
      </patternFill>
    </fill>
  </fills>
  <borders count="2">
    <border>
      <left/>
      <right/>
      <top/>
      <bottom/>
      <diagonal/>
    </border>
    <border>
      <left/>
      <right/>
      <top/>
      <bottom style="thin">
        <color indexed="64"/>
      </bottom>
      <diagonal/>
    </border>
  </borders>
  <cellStyleXfs count="5">
    <xf numFmtId="0" fontId="0" fillId="0" borderId="0"/>
    <xf numFmtId="0" fontId="2"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163">
    <xf numFmtId="0" fontId="0" fillId="0" borderId="0" xfId="0"/>
    <xf numFmtId="0" fontId="4" fillId="0" borderId="0" xfId="1" applyFont="1"/>
    <xf numFmtId="0" fontId="3" fillId="0" borderId="0" xfId="1" applyFont="1"/>
    <xf numFmtId="0" fontId="3" fillId="0" borderId="0" xfId="1" quotePrefix="1" applyFont="1"/>
    <xf numFmtId="4" fontId="4" fillId="0" borderId="0" xfId="1" quotePrefix="1" applyNumberFormat="1" applyFont="1" applyAlignment="1">
      <alignment horizontal="center"/>
    </xf>
    <xf numFmtId="4" fontId="4" fillId="0" borderId="0" xfId="1" applyNumberFormat="1" applyFont="1"/>
    <xf numFmtId="164" fontId="3" fillId="0" borderId="0" xfId="1" applyNumberFormat="1" applyFont="1" applyAlignment="1">
      <alignment horizontal="right"/>
    </xf>
    <xf numFmtId="4" fontId="3" fillId="0" borderId="0" xfId="1" applyNumberFormat="1" applyFont="1"/>
    <xf numFmtId="3" fontId="3" fillId="0" borderId="0" xfId="1" applyNumberFormat="1" applyFont="1"/>
    <xf numFmtId="3" fontId="4" fillId="0" borderId="0" xfId="1" applyNumberFormat="1" applyFont="1"/>
    <xf numFmtId="165" fontId="3" fillId="0" borderId="0" xfId="1" applyNumberFormat="1" applyFont="1"/>
    <xf numFmtId="165" fontId="4" fillId="0" borderId="0" xfId="1" applyNumberFormat="1" applyFont="1"/>
    <xf numFmtId="0" fontId="3" fillId="0" borderId="0" xfId="0" quotePrefix="1" applyFont="1" applyAlignment="1">
      <alignment wrapText="1"/>
    </xf>
    <xf numFmtId="0" fontId="3" fillId="0" borderId="1" xfId="0" quotePrefix="1" applyFont="1" applyBorder="1" applyAlignment="1">
      <alignment wrapText="1"/>
    </xf>
    <xf numFmtId="0" fontId="4" fillId="0" borderId="0" xfId="0" quotePrefix="1" applyFont="1" applyAlignment="1">
      <alignment wrapText="1"/>
    </xf>
    <xf numFmtId="0" fontId="5" fillId="0" borderId="0" xfId="1" applyFont="1"/>
    <xf numFmtId="0" fontId="3" fillId="0" borderId="1" xfId="0" quotePrefix="1" applyFont="1" applyBorder="1"/>
    <xf numFmtId="0" fontId="3" fillId="0" borderId="0" xfId="0" quotePrefix="1" applyFont="1"/>
    <xf numFmtId="0" fontId="4" fillId="0" borderId="0" xfId="0" quotePrefix="1" applyFont="1"/>
    <xf numFmtId="0" fontId="3" fillId="0" borderId="0" xfId="0" applyFont="1"/>
    <xf numFmtId="4" fontId="4" fillId="0" borderId="0" xfId="1" applyNumberFormat="1" applyFont="1" applyAlignment="1">
      <alignment horizontal="center"/>
    </xf>
    <xf numFmtId="0" fontId="3" fillId="0" borderId="0" xfId="0" applyFont="1" applyAlignment="1">
      <alignment wrapText="1"/>
    </xf>
    <xf numFmtId="0" fontId="3" fillId="0" borderId="0" xfId="1" applyFont="1" applyAlignment="1">
      <alignment wrapText="1"/>
    </xf>
    <xf numFmtId="0" fontId="4" fillId="2" borderId="0" xfId="0" applyFont="1" applyFill="1"/>
    <xf numFmtId="0" fontId="3" fillId="2" borderId="0" xfId="1" applyFont="1" applyFill="1"/>
    <xf numFmtId="0" fontId="6" fillId="0" borderId="0" xfId="0" applyFont="1"/>
    <xf numFmtId="2" fontId="4" fillId="2" borderId="0" xfId="1" applyNumberFormat="1" applyFont="1" applyFill="1"/>
    <xf numFmtId="0" fontId="4" fillId="4" borderId="0" xfId="0" applyFont="1" applyFill="1" applyAlignment="1">
      <alignment vertical="center"/>
    </xf>
    <xf numFmtId="164" fontId="3" fillId="4" borderId="0" xfId="1" applyNumberFormat="1" applyFont="1" applyFill="1"/>
    <xf numFmtId="166" fontId="4" fillId="4" borderId="0" xfId="1" applyNumberFormat="1" applyFont="1" applyFill="1" applyAlignment="1">
      <alignment horizontal="center"/>
    </xf>
    <xf numFmtId="165" fontId="4" fillId="0" borderId="0" xfId="1" applyNumberFormat="1" applyFont="1" applyFill="1"/>
    <xf numFmtId="4" fontId="3" fillId="0" borderId="0" xfId="1" applyNumberFormat="1" applyFont="1" applyFill="1"/>
    <xf numFmtId="165" fontId="3" fillId="0" borderId="0" xfId="1" applyNumberFormat="1" applyFont="1" applyFill="1"/>
    <xf numFmtId="165" fontId="3" fillId="4" borderId="0" xfId="1" applyNumberFormat="1" applyFont="1" applyFill="1"/>
    <xf numFmtId="0" fontId="4" fillId="0" borderId="0" xfId="0" applyFont="1" applyFill="1" applyAlignment="1">
      <alignment vertical="center"/>
    </xf>
    <xf numFmtId="0" fontId="4" fillId="0" borderId="0" xfId="0" applyFont="1" applyAlignment="1">
      <alignment vertical="center"/>
    </xf>
    <xf numFmtId="0" fontId="3" fillId="0" borderId="0" xfId="0" applyFont="1" applyAlignment="1">
      <alignment vertical="center" wrapText="1"/>
    </xf>
    <xf numFmtId="0" fontId="3" fillId="0" borderId="0" xfId="0" quotePrefix="1" applyFont="1" applyAlignment="1">
      <alignment vertical="center" wrapText="1"/>
    </xf>
    <xf numFmtId="0" fontId="3" fillId="0" borderId="1" xfId="0" quotePrefix="1" applyFont="1" applyBorder="1" applyAlignment="1">
      <alignment vertical="center" wrapText="1"/>
    </xf>
    <xf numFmtId="165" fontId="4" fillId="4" borderId="0" xfId="1" applyNumberFormat="1" applyFont="1" applyFill="1"/>
    <xf numFmtId="0" fontId="4" fillId="0" borderId="0" xfId="0" applyFont="1"/>
    <xf numFmtId="4" fontId="7" fillId="0" borderId="0" xfId="1" applyNumberFormat="1" applyFont="1"/>
    <xf numFmtId="0" fontId="8" fillId="2" borderId="0" xfId="1" applyFont="1" applyFill="1"/>
    <xf numFmtId="4" fontId="4" fillId="2" borderId="0" xfId="1" applyNumberFormat="1" applyFont="1" applyFill="1"/>
    <xf numFmtId="0" fontId="9" fillId="0" borderId="0" xfId="0" applyFont="1"/>
    <xf numFmtId="0" fontId="3" fillId="0" borderId="1" xfId="1" quotePrefix="1" applyFont="1" applyBorder="1"/>
    <xf numFmtId="0" fontId="10" fillId="0" borderId="0" xfId="1" applyFont="1"/>
    <xf numFmtId="0" fontId="3" fillId="0" borderId="0" xfId="0" quotePrefix="1" applyFont="1" applyAlignment="1">
      <alignment horizontal="left" indent="1"/>
    </xf>
    <xf numFmtId="0" fontId="3" fillId="0" borderId="1" xfId="0" quotePrefix="1" applyFont="1" applyBorder="1" applyAlignment="1">
      <alignment horizontal="left" indent="1"/>
    </xf>
    <xf numFmtId="0" fontId="11" fillId="0" borderId="0" xfId="0" applyFont="1"/>
    <xf numFmtId="0" fontId="4" fillId="2" borderId="0" xfId="1" applyFont="1" applyFill="1" applyAlignment="1">
      <alignment horizontal="center"/>
    </xf>
    <xf numFmtId="0" fontId="13" fillId="0" borderId="0" xfId="0" applyFont="1" applyAlignment="1">
      <alignment vertical="center"/>
    </xf>
    <xf numFmtId="3" fontId="3" fillId="0" borderId="0" xfId="1" quotePrefix="1" applyNumberFormat="1" applyFont="1" applyAlignment="1">
      <alignment horizontal="right"/>
    </xf>
    <xf numFmtId="0" fontId="14" fillId="0" borderId="0" xfId="1" applyFont="1"/>
    <xf numFmtId="3" fontId="14" fillId="0" borderId="0" xfId="1" quotePrefix="1" applyNumberFormat="1" applyFont="1" applyAlignment="1">
      <alignment horizontal="right"/>
    </xf>
    <xf numFmtId="3" fontId="14" fillId="0" borderId="0" xfId="1" applyNumberFormat="1" applyFont="1"/>
    <xf numFmtId="3" fontId="3" fillId="0" borderId="1" xfId="1" quotePrefix="1" applyNumberFormat="1" applyFont="1" applyBorder="1" applyAlignment="1">
      <alignment horizontal="right"/>
    </xf>
    <xf numFmtId="3" fontId="3" fillId="0" borderId="1" xfId="1" applyNumberFormat="1" applyFont="1" applyBorder="1"/>
    <xf numFmtId="165" fontId="4" fillId="0" borderId="0" xfId="1" quotePrefix="1" applyNumberFormat="1" applyFont="1" applyAlignment="1">
      <alignment horizontal="right"/>
    </xf>
    <xf numFmtId="0" fontId="15" fillId="0" borderId="0" xfId="0" applyFont="1" applyAlignment="1">
      <alignment vertical="center" wrapText="1"/>
    </xf>
    <xf numFmtId="0" fontId="16" fillId="2" borderId="0" xfId="1" applyFont="1" applyFill="1"/>
    <xf numFmtId="14" fontId="4" fillId="2" borderId="0" xfId="1" quotePrefix="1" applyNumberFormat="1" applyFont="1" applyFill="1" applyAlignment="1">
      <alignment horizontal="center"/>
    </xf>
    <xf numFmtId="0" fontId="13" fillId="0" borderId="0" xfId="0" applyFont="1" applyAlignment="1">
      <alignment wrapText="1"/>
    </xf>
    <xf numFmtId="0" fontId="13" fillId="0" borderId="0" xfId="0" applyFont="1"/>
    <xf numFmtId="0" fontId="12" fillId="0" borderId="0" xfId="1" applyFont="1"/>
    <xf numFmtId="14" fontId="4" fillId="0" borderId="0" xfId="1" quotePrefix="1" applyNumberFormat="1" applyFont="1" applyAlignment="1">
      <alignment horizontal="center"/>
    </xf>
    <xf numFmtId="2" fontId="15" fillId="0" borderId="0" xfId="0" applyNumberFormat="1" applyFont="1" applyAlignment="1">
      <alignment vertical="center" wrapText="1"/>
    </xf>
    <xf numFmtId="165" fontId="4" fillId="0" borderId="0" xfId="3" applyNumberFormat="1" applyFont="1" applyFill="1"/>
    <xf numFmtId="0" fontId="4" fillId="2" borderId="0" xfId="0" applyFont="1" applyFill="1" applyAlignment="1">
      <alignment horizontal="center"/>
    </xf>
    <xf numFmtId="167" fontId="4" fillId="0" borderId="0" xfId="3" applyNumberFormat="1" applyFont="1" applyFill="1" applyBorder="1"/>
    <xf numFmtId="165" fontId="13" fillId="0" borderId="0" xfId="1" applyNumberFormat="1" applyFont="1"/>
    <xf numFmtId="165" fontId="3" fillId="0" borderId="0" xfId="1" applyNumberFormat="1" applyFont="1" applyBorder="1"/>
    <xf numFmtId="0" fontId="3" fillId="0" borderId="0" xfId="0" quotePrefix="1" applyFont="1" applyBorder="1" applyAlignment="1">
      <alignment vertical="center" wrapText="1"/>
    </xf>
    <xf numFmtId="0" fontId="4" fillId="0" borderId="0" xfId="0" applyFont="1" applyFill="1"/>
    <xf numFmtId="0" fontId="13" fillId="0" borderId="0" xfId="0" applyFont="1" applyFill="1" applyAlignment="1">
      <alignment vertical="center"/>
    </xf>
    <xf numFmtId="165" fontId="13" fillId="0" borderId="0" xfId="0" applyNumberFormat="1" applyFont="1" applyAlignment="1">
      <alignment vertical="center"/>
    </xf>
    <xf numFmtId="165" fontId="13" fillId="0" borderId="0" xfId="0" applyNumberFormat="1" applyFont="1"/>
    <xf numFmtId="165" fontId="4" fillId="0" borderId="0" xfId="0" applyNumberFormat="1" applyFont="1"/>
    <xf numFmtId="0" fontId="3" fillId="0" borderId="0" xfId="1" applyFont="1" applyFill="1"/>
    <xf numFmtId="3" fontId="3" fillId="0" borderId="0" xfId="0" quotePrefix="1" applyNumberFormat="1" applyFont="1"/>
    <xf numFmtId="3" fontId="4" fillId="0" borderId="0" xfId="0" quotePrefix="1" applyNumberFormat="1" applyFont="1" applyAlignment="1">
      <alignment wrapText="1"/>
    </xf>
    <xf numFmtId="2" fontId="17" fillId="0" borderId="0" xfId="0" applyNumberFormat="1" applyFont="1" applyAlignment="1">
      <alignment vertical="center" wrapText="1"/>
    </xf>
    <xf numFmtId="0" fontId="4" fillId="4" borderId="0" xfId="0" applyFont="1" applyFill="1"/>
    <xf numFmtId="0" fontId="4" fillId="4" borderId="0" xfId="1" applyFont="1" applyFill="1"/>
    <xf numFmtId="4" fontId="3" fillId="4" borderId="0" xfId="1" applyNumberFormat="1" applyFont="1" applyFill="1"/>
    <xf numFmtId="49" fontId="3" fillId="0" borderId="1" xfId="1" applyNumberFormat="1" applyFont="1" applyBorder="1"/>
    <xf numFmtId="0" fontId="18" fillId="0" borderId="0" xfId="0" quotePrefix="1" applyFont="1" applyFill="1" applyAlignment="1">
      <alignment horizontal="right" vertical="center"/>
    </xf>
    <xf numFmtId="165" fontId="13" fillId="0" borderId="0" xfId="0" applyNumberFormat="1" applyFont="1" applyFill="1" applyAlignment="1">
      <alignment vertical="center"/>
    </xf>
    <xf numFmtId="3" fontId="4" fillId="0" borderId="0" xfId="1" quotePrefix="1" applyNumberFormat="1" applyFont="1" applyBorder="1" applyAlignment="1">
      <alignment horizontal="right"/>
    </xf>
    <xf numFmtId="0" fontId="3" fillId="0" borderId="0" xfId="0" quotePrefix="1" applyFont="1" applyBorder="1" applyAlignment="1">
      <alignment wrapText="1"/>
    </xf>
    <xf numFmtId="165" fontId="13" fillId="0" borderId="0" xfId="4" applyNumberFormat="1" applyFont="1"/>
    <xf numFmtId="0" fontId="13" fillId="0" borderId="0" xfId="0" applyFont="1" applyFill="1"/>
    <xf numFmtId="3" fontId="3" fillId="0" borderId="0" xfId="1" quotePrefix="1" applyNumberFormat="1" applyFont="1" applyBorder="1" applyAlignment="1">
      <alignment horizontal="right"/>
    </xf>
    <xf numFmtId="3" fontId="4" fillId="0" borderId="0" xfId="1" applyNumberFormat="1" applyFont="1" applyBorder="1"/>
    <xf numFmtId="165" fontId="4" fillId="0" borderId="0" xfId="1" quotePrefix="1" applyNumberFormat="1" applyFont="1" applyBorder="1" applyAlignment="1">
      <alignment horizontal="right"/>
    </xf>
    <xf numFmtId="3" fontId="3" fillId="0" borderId="1" xfId="1" applyNumberFormat="1" applyFont="1" applyBorder="1" applyAlignment="1"/>
    <xf numFmtId="165" fontId="5" fillId="0" borderId="0" xfId="1" applyNumberFormat="1" applyFont="1"/>
    <xf numFmtId="14" fontId="4" fillId="2" borderId="0" xfId="0" quotePrefix="1" applyNumberFormat="1" applyFont="1" applyFill="1" applyAlignment="1">
      <alignment horizontal="center"/>
    </xf>
    <xf numFmtId="0" fontId="19" fillId="0" borderId="0" xfId="1" quotePrefix="1" applyFont="1" applyAlignment="1">
      <alignment wrapText="1"/>
    </xf>
    <xf numFmtId="165" fontId="18" fillId="0" borderId="0" xfId="4" applyNumberFormat="1" applyFont="1" applyFill="1" applyAlignment="1">
      <alignment vertical="center"/>
    </xf>
    <xf numFmtId="165" fontId="18" fillId="0" borderId="0" xfId="0" applyNumberFormat="1" applyFont="1" applyFill="1" applyAlignment="1">
      <alignment vertical="center"/>
    </xf>
    <xf numFmtId="165" fontId="18" fillId="0" borderId="1" xfId="0" applyNumberFormat="1" applyFont="1" applyFill="1" applyBorder="1" applyAlignment="1">
      <alignment vertical="center"/>
    </xf>
    <xf numFmtId="0" fontId="18" fillId="0" borderId="0" xfId="0" quotePrefix="1" applyFont="1" applyFill="1" applyBorder="1" applyAlignment="1">
      <alignment horizontal="right" vertical="center"/>
    </xf>
    <xf numFmtId="0" fontId="13" fillId="0" borderId="0" xfId="0" quotePrefix="1" applyFont="1" applyFill="1" applyBorder="1" applyAlignment="1">
      <alignment horizontal="right" vertical="center"/>
    </xf>
    <xf numFmtId="0" fontId="13" fillId="0" borderId="0" xfId="0" applyFont="1" applyFill="1" applyBorder="1" applyAlignment="1">
      <alignment vertical="center"/>
    </xf>
    <xf numFmtId="165" fontId="4" fillId="0" borderId="0" xfId="1" applyNumberFormat="1" applyFont="1" applyFill="1" applyBorder="1"/>
    <xf numFmtId="165" fontId="4" fillId="0" borderId="0" xfId="1" quotePrefix="1" applyNumberFormat="1" applyFont="1" applyFill="1" applyBorder="1" applyAlignment="1">
      <alignment horizontal="right"/>
    </xf>
    <xf numFmtId="2" fontId="16" fillId="2" borderId="0" xfId="1" applyNumberFormat="1" applyFont="1" applyFill="1"/>
    <xf numFmtId="165" fontId="4" fillId="0" borderId="0" xfId="1" applyNumberFormat="1" applyFont="1" applyBorder="1"/>
    <xf numFmtId="167" fontId="4" fillId="0" borderId="0" xfId="3" quotePrefix="1" applyNumberFormat="1" applyFont="1" applyFill="1" applyBorder="1" applyAlignment="1">
      <alignment horizontal="right"/>
    </xf>
    <xf numFmtId="165" fontId="3" fillId="0" borderId="1" xfId="1" quotePrefix="1" applyNumberFormat="1" applyFont="1" applyBorder="1"/>
    <xf numFmtId="165" fontId="3" fillId="0" borderId="0" xfId="1" quotePrefix="1" applyNumberFormat="1" applyFont="1" applyBorder="1"/>
    <xf numFmtId="165" fontId="3" fillId="0" borderId="0" xfId="1" quotePrefix="1" applyNumberFormat="1" applyFont="1"/>
    <xf numFmtId="0" fontId="3" fillId="0" borderId="0" xfId="1" quotePrefix="1" applyFont="1" applyAlignment="1">
      <alignment horizontal="left" indent="2"/>
    </xf>
    <xf numFmtId="0" fontId="3" fillId="0" borderId="1" xfId="1" quotePrefix="1" applyFont="1" applyBorder="1" applyAlignment="1">
      <alignment horizontal="left" indent="2"/>
    </xf>
    <xf numFmtId="0" fontId="3" fillId="4" borderId="0" xfId="1" applyFont="1" applyFill="1"/>
    <xf numFmtId="3" fontId="3" fillId="0" borderId="0" xfId="1" applyNumberFormat="1" applyFont="1" applyBorder="1" applyAlignment="1"/>
    <xf numFmtId="3" fontId="4" fillId="0" borderId="0" xfId="1" applyNumberFormat="1" applyFont="1" applyAlignment="1">
      <alignment horizontal="right"/>
    </xf>
    <xf numFmtId="3" fontId="3" fillId="0" borderId="0" xfId="1" applyNumberFormat="1" applyFont="1" applyBorder="1"/>
    <xf numFmtId="3" fontId="3" fillId="0" borderId="0" xfId="1" applyNumberFormat="1" applyFont="1" applyBorder="1" applyAlignment="1">
      <alignment horizontal="right"/>
    </xf>
    <xf numFmtId="0" fontId="4" fillId="0" borderId="0" xfId="1" applyFont="1" applyBorder="1"/>
    <xf numFmtId="4" fontId="4" fillId="0" borderId="0" xfId="1" applyNumberFormat="1" applyFont="1" applyBorder="1"/>
    <xf numFmtId="165" fontId="4" fillId="0" borderId="0" xfId="0" applyNumberFormat="1" applyFont="1" applyBorder="1"/>
    <xf numFmtId="165" fontId="13" fillId="0" borderId="0" xfId="0" applyNumberFormat="1" applyFont="1" applyBorder="1"/>
    <xf numFmtId="3" fontId="3" fillId="0" borderId="0" xfId="0" quotePrefix="1" applyNumberFormat="1" applyFont="1" applyBorder="1"/>
    <xf numFmtId="165" fontId="13" fillId="0" borderId="0" xfId="4" applyNumberFormat="1" applyFont="1" applyBorder="1"/>
    <xf numFmtId="165" fontId="4" fillId="0" borderId="0" xfId="3" applyNumberFormat="1" applyFont="1" applyFill="1" applyBorder="1"/>
    <xf numFmtId="165" fontId="13" fillId="0" borderId="0" xfId="0" applyNumberFormat="1" applyFont="1" applyBorder="1" applyAlignment="1">
      <alignment vertical="center"/>
    </xf>
    <xf numFmtId="0" fontId="4" fillId="0" borderId="0" xfId="1" applyFont="1" applyFill="1" applyBorder="1" applyAlignment="1">
      <alignment horizontal="center"/>
    </xf>
    <xf numFmtId="4" fontId="4" fillId="0" borderId="0" xfId="1" quotePrefix="1" applyNumberFormat="1" applyFont="1" applyFill="1" applyBorder="1" applyAlignment="1">
      <alignment horizontal="center"/>
    </xf>
    <xf numFmtId="165" fontId="3" fillId="0" borderId="0" xfId="1" applyNumberFormat="1" applyFont="1" applyFill="1" applyBorder="1"/>
    <xf numFmtId="0" fontId="4" fillId="0" borderId="0" xfId="1" applyFont="1" applyFill="1" applyBorder="1"/>
    <xf numFmtId="0" fontId="3" fillId="0" borderId="0" xfId="1" applyFont="1" applyFill="1" applyBorder="1"/>
    <xf numFmtId="4" fontId="4" fillId="0" borderId="0" xfId="1" applyNumberFormat="1" applyFont="1" applyFill="1" applyBorder="1"/>
    <xf numFmtId="14" fontId="4" fillId="0" borderId="0" xfId="1" quotePrefix="1" applyNumberFormat="1" applyFont="1" applyFill="1" applyBorder="1" applyAlignment="1">
      <alignment horizontal="center"/>
    </xf>
    <xf numFmtId="4" fontId="3" fillId="0" borderId="0" xfId="1" applyNumberFormat="1" applyFont="1" applyFill="1" applyBorder="1"/>
    <xf numFmtId="3" fontId="3" fillId="0" borderId="0" xfId="1" applyNumberFormat="1" applyFont="1" applyFill="1" applyBorder="1"/>
    <xf numFmtId="3" fontId="4" fillId="0" borderId="0" xfId="1" applyNumberFormat="1" applyFont="1" applyFill="1" applyBorder="1"/>
    <xf numFmtId="165" fontId="4" fillId="0" borderId="0" xfId="0" applyNumberFormat="1" applyFont="1" applyFill="1" applyBorder="1"/>
    <xf numFmtId="3" fontId="3" fillId="0" borderId="0" xfId="1" applyNumberFormat="1" applyFont="1" applyFill="1" applyBorder="1" applyAlignment="1"/>
    <xf numFmtId="165" fontId="13" fillId="0" borderId="0" xfId="0" applyNumberFormat="1" applyFont="1" applyFill="1" applyBorder="1"/>
    <xf numFmtId="14" fontId="4" fillId="0" borderId="0" xfId="0" quotePrefix="1" applyNumberFormat="1" applyFont="1" applyFill="1" applyBorder="1" applyAlignment="1">
      <alignment horizontal="center"/>
    </xf>
    <xf numFmtId="3" fontId="3" fillId="0" borderId="0" xfId="0" quotePrefix="1" applyNumberFormat="1" applyFont="1" applyFill="1" applyBorder="1"/>
    <xf numFmtId="165" fontId="13" fillId="0" borderId="0" xfId="4" applyNumberFormat="1" applyFont="1" applyFill="1" applyBorder="1"/>
    <xf numFmtId="0" fontId="3" fillId="0" borderId="0" xfId="1" quotePrefix="1" applyFont="1" applyAlignment="1">
      <alignment wrapText="1"/>
    </xf>
    <xf numFmtId="0" fontId="15" fillId="0" borderId="0" xfId="0" applyFont="1" applyFill="1" applyBorder="1" applyAlignment="1">
      <alignment vertical="center" wrapText="1"/>
    </xf>
    <xf numFmtId="2" fontId="15" fillId="0" borderId="0" xfId="0" applyNumberFormat="1" applyFont="1" applyFill="1" applyBorder="1" applyAlignment="1">
      <alignment vertical="center" wrapText="1"/>
    </xf>
    <xf numFmtId="165" fontId="3" fillId="0" borderId="0" xfId="0" applyNumberFormat="1" applyFont="1"/>
    <xf numFmtId="0" fontId="3" fillId="0" borderId="0" xfId="1" applyFont="1" applyAlignment="1">
      <alignment horizontal="left" indent="2"/>
    </xf>
    <xf numFmtId="0" fontId="3" fillId="0" borderId="1" xfId="1" applyFont="1" applyBorder="1" applyAlignment="1">
      <alignment horizontal="left" indent="2"/>
    </xf>
    <xf numFmtId="165" fontId="3" fillId="0" borderId="1" xfId="0" applyNumberFormat="1" applyFont="1" applyBorder="1"/>
    <xf numFmtId="165" fontId="4" fillId="0" borderId="0" xfId="4" applyNumberFormat="1" applyFont="1" applyFill="1"/>
    <xf numFmtId="3" fontId="4" fillId="2" borderId="0" xfId="1" quotePrefix="1" applyNumberFormat="1" applyFont="1" applyFill="1" applyAlignment="1">
      <alignment horizontal="center"/>
    </xf>
    <xf numFmtId="0" fontId="16" fillId="5" borderId="0" xfId="1" applyFont="1" applyFill="1"/>
    <xf numFmtId="0" fontId="3" fillId="5" borderId="0" xfId="1" applyFont="1" applyFill="1"/>
    <xf numFmtId="4" fontId="4" fillId="5" borderId="0" xfId="1" quotePrefix="1" applyNumberFormat="1" applyFont="1" applyFill="1" applyAlignment="1">
      <alignment horizontal="center"/>
    </xf>
    <xf numFmtId="0" fontId="7" fillId="0" borderId="0" xfId="1" applyFont="1" applyAlignment="1">
      <alignment horizontal="left" vertical="top" wrapText="1"/>
    </xf>
    <xf numFmtId="0" fontId="3" fillId="3" borderId="0" xfId="0" applyFont="1" applyFill="1" applyAlignment="1">
      <alignment horizontal="left" vertical="top"/>
    </xf>
    <xf numFmtId="0" fontId="3" fillId="0" borderId="0" xfId="0" applyFont="1" applyFill="1" applyAlignment="1">
      <alignment horizontal="left" vertical="top" wrapText="1"/>
    </xf>
    <xf numFmtId="0" fontId="3" fillId="3" borderId="0" xfId="0" applyFont="1" applyFill="1" applyAlignment="1">
      <alignment horizontal="left" vertical="top" wrapText="1"/>
    </xf>
    <xf numFmtId="0" fontId="3" fillId="3" borderId="0" xfId="0" applyFont="1" applyFill="1" applyAlignment="1">
      <alignment horizontal="left" wrapText="1"/>
    </xf>
    <xf numFmtId="0" fontId="3" fillId="0" borderId="0" xfId="0" applyFont="1" applyAlignment="1">
      <alignment horizontal="left" vertical="top" wrapText="1"/>
    </xf>
    <xf numFmtId="0" fontId="3" fillId="0" borderId="0" xfId="0" applyFont="1" applyAlignment="1">
      <alignment horizontal="left" vertical="top"/>
    </xf>
  </cellXfs>
  <cellStyles count="5">
    <cellStyle name="Normal" xfId="0" builtinId="0"/>
    <cellStyle name="Normal 2" xfId="2" xr:uid="{4799347E-DDDE-4A88-963D-A697EDB5932E}"/>
    <cellStyle name="Normal 2 2" xfId="1" xr:uid="{E8A5C0EC-30F8-4A38-94F3-287C599B6FC4}"/>
    <cellStyle name="Percent" xfId="4" builtinId="5"/>
    <cellStyle name="Percent 2" xfId="3" xr:uid="{851D44B6-EAC4-47F7-9C8B-A07DE99507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Begrenset\Konsernregnskap\2019\03%20Mars%20Q1\APM\APM%20grunnlag%20get%20value%20Q1%20201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r"/>
      <sheetName val="Key Figures kopi"/>
      <sheetName val="APM grunnlag"/>
      <sheetName val="Segment 2015"/>
      <sheetName val="Valuta inkl EK spes"/>
      <sheetName val="2015 avst"/>
      <sheetName val="2015 ER"/>
    </sheetNames>
    <sheetDataSet>
      <sheetData sheetId="0">
        <row r="1">
          <cell r="B1" t="str">
            <v>Actual</v>
          </cell>
          <cell r="C1" t="str">
            <v>2019</v>
          </cell>
          <cell r="D1" t="str">
            <v>m03</v>
          </cell>
          <cell r="G1" t="str">
            <v>NOK Total</v>
          </cell>
          <cell r="I1" t="str">
            <v>[ICP Top]</v>
          </cell>
          <cell r="J1" t="str">
            <v>ALLC1</v>
          </cell>
          <cell r="K1" t="str">
            <v>ALLC2</v>
          </cell>
          <cell r="L1" t="str">
            <v>ALLC3</v>
          </cell>
          <cell r="M1" t="str">
            <v>IFRS</v>
          </cell>
          <cell r="N1">
            <v>1000000</v>
          </cell>
          <cell r="O1" t="str">
            <v>REPORTING</v>
          </cell>
        </row>
      </sheetData>
      <sheetData sheetId="1"/>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2F998-456F-46F6-9587-2D25F5BADA0C}">
  <sheetPr>
    <tabColor theme="9" tint="0.79998168889431442"/>
    <pageSetUpPr fitToPage="1"/>
  </sheetPr>
  <dimension ref="A1:G114"/>
  <sheetViews>
    <sheetView showGridLines="0" tabSelected="1" zoomScaleNormal="100" workbookViewId="0">
      <pane ySplit="6" topLeftCell="A7" activePane="bottomLeft" state="frozen"/>
      <selection activeCell="D35" sqref="D35"/>
      <selection pane="bottomLeft" activeCell="D9" sqref="D9"/>
    </sheetView>
  </sheetViews>
  <sheetFormatPr defaultRowHeight="15" x14ac:dyDescent="0.2"/>
  <cols>
    <col min="1" max="1" width="112.140625" style="2" customWidth="1"/>
    <col min="2" max="2" width="33.5703125" style="2" customWidth="1"/>
    <col min="3" max="3" width="4.140625" style="2" customWidth="1"/>
    <col min="4" max="4" width="20.140625" style="2" customWidth="1"/>
    <col min="5" max="5" width="20" style="2" customWidth="1"/>
    <col min="6" max="6" width="16" style="2" customWidth="1"/>
    <col min="7" max="7" width="21.5703125" style="2" customWidth="1"/>
    <col min="8" max="9" width="9.140625" style="2"/>
    <col min="10" max="10" width="14.85546875" style="2" customWidth="1"/>
    <col min="11" max="11" width="20.140625" style="2" customWidth="1"/>
    <col min="12" max="254" width="9.140625" style="2"/>
    <col min="255" max="255" width="41.85546875" style="2" customWidth="1"/>
    <col min="256" max="257" width="19" style="2" customWidth="1"/>
    <col min="258" max="258" width="33.5703125" style="2" customWidth="1"/>
    <col min="259" max="259" width="4.140625" style="2" customWidth="1"/>
    <col min="260" max="260" width="20.140625" style="2" customWidth="1"/>
    <col min="261" max="261" width="17.140625" style="2" customWidth="1"/>
    <col min="262" max="262" width="16" style="2" customWidth="1"/>
    <col min="263" max="263" width="21.5703125" style="2" customWidth="1"/>
    <col min="264" max="265" width="9.140625" style="2"/>
    <col min="266" max="266" width="14.85546875" style="2" customWidth="1"/>
    <col min="267" max="267" width="20.140625" style="2" customWidth="1"/>
    <col min="268" max="510" width="9.140625" style="2"/>
    <col min="511" max="511" width="41.85546875" style="2" customWidth="1"/>
    <col min="512" max="513" width="19" style="2" customWidth="1"/>
    <col min="514" max="514" width="33.5703125" style="2" customWidth="1"/>
    <col min="515" max="515" width="4.140625" style="2" customWidth="1"/>
    <col min="516" max="516" width="20.140625" style="2" customWidth="1"/>
    <col min="517" max="517" width="17.140625" style="2" customWidth="1"/>
    <col min="518" max="518" width="16" style="2" customWidth="1"/>
    <col min="519" max="519" width="21.5703125" style="2" customWidth="1"/>
    <col min="520" max="521" width="9.140625" style="2"/>
    <col min="522" max="522" width="14.85546875" style="2" customWidth="1"/>
    <col min="523" max="523" width="20.140625" style="2" customWidth="1"/>
    <col min="524" max="766" width="9.140625" style="2"/>
    <col min="767" max="767" width="41.85546875" style="2" customWidth="1"/>
    <col min="768" max="769" width="19" style="2" customWidth="1"/>
    <col min="770" max="770" width="33.5703125" style="2" customWidth="1"/>
    <col min="771" max="771" width="4.140625" style="2" customWidth="1"/>
    <col min="772" max="772" width="20.140625" style="2" customWidth="1"/>
    <col min="773" max="773" width="17.140625" style="2" customWidth="1"/>
    <col min="774" max="774" width="16" style="2" customWidth="1"/>
    <col min="775" max="775" width="21.5703125" style="2" customWidth="1"/>
    <col min="776" max="777" width="9.140625" style="2"/>
    <col min="778" max="778" width="14.85546875" style="2" customWidth="1"/>
    <col min="779" max="779" width="20.140625" style="2" customWidth="1"/>
    <col min="780" max="1022" width="9.140625" style="2"/>
    <col min="1023" max="1023" width="41.85546875" style="2" customWidth="1"/>
    <col min="1024" max="1025" width="19" style="2" customWidth="1"/>
    <col min="1026" max="1026" width="33.5703125" style="2" customWidth="1"/>
    <col min="1027" max="1027" width="4.140625" style="2" customWidth="1"/>
    <col min="1028" max="1028" width="20.140625" style="2" customWidth="1"/>
    <col min="1029" max="1029" width="17.140625" style="2" customWidth="1"/>
    <col min="1030" max="1030" width="16" style="2" customWidth="1"/>
    <col min="1031" max="1031" width="21.5703125" style="2" customWidth="1"/>
    <col min="1032" max="1033" width="9.140625" style="2"/>
    <col min="1034" max="1034" width="14.85546875" style="2" customWidth="1"/>
    <col min="1035" max="1035" width="20.140625" style="2" customWidth="1"/>
    <col min="1036" max="1278" width="9.140625" style="2"/>
    <col min="1279" max="1279" width="41.85546875" style="2" customWidth="1"/>
    <col min="1280" max="1281" width="19" style="2" customWidth="1"/>
    <col min="1282" max="1282" width="33.5703125" style="2" customWidth="1"/>
    <col min="1283" max="1283" width="4.140625" style="2" customWidth="1"/>
    <col min="1284" max="1284" width="20.140625" style="2" customWidth="1"/>
    <col min="1285" max="1285" width="17.140625" style="2" customWidth="1"/>
    <col min="1286" max="1286" width="16" style="2" customWidth="1"/>
    <col min="1287" max="1287" width="21.5703125" style="2" customWidth="1"/>
    <col min="1288" max="1289" width="9.140625" style="2"/>
    <col min="1290" max="1290" width="14.85546875" style="2" customWidth="1"/>
    <col min="1291" max="1291" width="20.140625" style="2" customWidth="1"/>
    <col min="1292" max="1534" width="9.140625" style="2"/>
    <col min="1535" max="1535" width="41.85546875" style="2" customWidth="1"/>
    <col min="1536" max="1537" width="19" style="2" customWidth="1"/>
    <col min="1538" max="1538" width="33.5703125" style="2" customWidth="1"/>
    <col min="1539" max="1539" width="4.140625" style="2" customWidth="1"/>
    <col min="1540" max="1540" width="20.140625" style="2" customWidth="1"/>
    <col min="1541" max="1541" width="17.140625" style="2" customWidth="1"/>
    <col min="1542" max="1542" width="16" style="2" customWidth="1"/>
    <col min="1543" max="1543" width="21.5703125" style="2" customWidth="1"/>
    <col min="1544" max="1545" width="9.140625" style="2"/>
    <col min="1546" max="1546" width="14.85546875" style="2" customWidth="1"/>
    <col min="1547" max="1547" width="20.140625" style="2" customWidth="1"/>
    <col min="1548" max="1790" width="9.140625" style="2"/>
    <col min="1791" max="1791" width="41.85546875" style="2" customWidth="1"/>
    <col min="1792" max="1793" width="19" style="2" customWidth="1"/>
    <col min="1794" max="1794" width="33.5703125" style="2" customWidth="1"/>
    <col min="1795" max="1795" width="4.140625" style="2" customWidth="1"/>
    <col min="1796" max="1796" width="20.140625" style="2" customWidth="1"/>
    <col min="1797" max="1797" width="17.140625" style="2" customWidth="1"/>
    <col min="1798" max="1798" width="16" style="2" customWidth="1"/>
    <col min="1799" max="1799" width="21.5703125" style="2" customWidth="1"/>
    <col min="1800" max="1801" width="9.140625" style="2"/>
    <col min="1802" max="1802" width="14.85546875" style="2" customWidth="1"/>
    <col min="1803" max="1803" width="20.140625" style="2" customWidth="1"/>
    <col min="1804" max="2046" width="9.140625" style="2"/>
    <col min="2047" max="2047" width="41.85546875" style="2" customWidth="1"/>
    <col min="2048" max="2049" width="19" style="2" customWidth="1"/>
    <col min="2050" max="2050" width="33.5703125" style="2" customWidth="1"/>
    <col min="2051" max="2051" width="4.140625" style="2" customWidth="1"/>
    <col min="2052" max="2052" width="20.140625" style="2" customWidth="1"/>
    <col min="2053" max="2053" width="17.140625" style="2" customWidth="1"/>
    <col min="2054" max="2054" width="16" style="2" customWidth="1"/>
    <col min="2055" max="2055" width="21.5703125" style="2" customWidth="1"/>
    <col min="2056" max="2057" width="9.140625" style="2"/>
    <col min="2058" max="2058" width="14.85546875" style="2" customWidth="1"/>
    <col min="2059" max="2059" width="20.140625" style="2" customWidth="1"/>
    <col min="2060" max="2302" width="9.140625" style="2"/>
    <col min="2303" max="2303" width="41.85546875" style="2" customWidth="1"/>
    <col min="2304" max="2305" width="19" style="2" customWidth="1"/>
    <col min="2306" max="2306" width="33.5703125" style="2" customWidth="1"/>
    <col min="2307" max="2307" width="4.140625" style="2" customWidth="1"/>
    <col min="2308" max="2308" width="20.140625" style="2" customWidth="1"/>
    <col min="2309" max="2309" width="17.140625" style="2" customWidth="1"/>
    <col min="2310" max="2310" width="16" style="2" customWidth="1"/>
    <col min="2311" max="2311" width="21.5703125" style="2" customWidth="1"/>
    <col min="2312" max="2313" width="9.140625" style="2"/>
    <col min="2314" max="2314" width="14.85546875" style="2" customWidth="1"/>
    <col min="2315" max="2315" width="20.140625" style="2" customWidth="1"/>
    <col min="2316" max="2558" width="9.140625" style="2"/>
    <col min="2559" max="2559" width="41.85546875" style="2" customWidth="1"/>
    <col min="2560" max="2561" width="19" style="2" customWidth="1"/>
    <col min="2562" max="2562" width="33.5703125" style="2" customWidth="1"/>
    <col min="2563" max="2563" width="4.140625" style="2" customWidth="1"/>
    <col min="2564" max="2564" width="20.140625" style="2" customWidth="1"/>
    <col min="2565" max="2565" width="17.140625" style="2" customWidth="1"/>
    <col min="2566" max="2566" width="16" style="2" customWidth="1"/>
    <col min="2567" max="2567" width="21.5703125" style="2" customWidth="1"/>
    <col min="2568" max="2569" width="9.140625" style="2"/>
    <col min="2570" max="2570" width="14.85546875" style="2" customWidth="1"/>
    <col min="2571" max="2571" width="20.140625" style="2" customWidth="1"/>
    <col min="2572" max="2814" width="9.140625" style="2"/>
    <col min="2815" max="2815" width="41.85546875" style="2" customWidth="1"/>
    <col min="2816" max="2817" width="19" style="2" customWidth="1"/>
    <col min="2818" max="2818" width="33.5703125" style="2" customWidth="1"/>
    <col min="2819" max="2819" width="4.140625" style="2" customWidth="1"/>
    <col min="2820" max="2820" width="20.140625" style="2" customWidth="1"/>
    <col min="2821" max="2821" width="17.140625" style="2" customWidth="1"/>
    <col min="2822" max="2822" width="16" style="2" customWidth="1"/>
    <col min="2823" max="2823" width="21.5703125" style="2" customWidth="1"/>
    <col min="2824" max="2825" width="9.140625" style="2"/>
    <col min="2826" max="2826" width="14.85546875" style="2" customWidth="1"/>
    <col min="2827" max="2827" width="20.140625" style="2" customWidth="1"/>
    <col min="2828" max="3070" width="9.140625" style="2"/>
    <col min="3071" max="3071" width="41.85546875" style="2" customWidth="1"/>
    <col min="3072" max="3073" width="19" style="2" customWidth="1"/>
    <col min="3074" max="3074" width="33.5703125" style="2" customWidth="1"/>
    <col min="3075" max="3075" width="4.140625" style="2" customWidth="1"/>
    <col min="3076" max="3076" width="20.140625" style="2" customWidth="1"/>
    <col min="3077" max="3077" width="17.140625" style="2" customWidth="1"/>
    <col min="3078" max="3078" width="16" style="2" customWidth="1"/>
    <col min="3079" max="3079" width="21.5703125" style="2" customWidth="1"/>
    <col min="3080" max="3081" width="9.140625" style="2"/>
    <col min="3082" max="3082" width="14.85546875" style="2" customWidth="1"/>
    <col min="3083" max="3083" width="20.140625" style="2" customWidth="1"/>
    <col min="3084" max="3326" width="9.140625" style="2"/>
    <col min="3327" max="3327" width="41.85546875" style="2" customWidth="1"/>
    <col min="3328" max="3329" width="19" style="2" customWidth="1"/>
    <col min="3330" max="3330" width="33.5703125" style="2" customWidth="1"/>
    <col min="3331" max="3331" width="4.140625" style="2" customWidth="1"/>
    <col min="3332" max="3332" width="20.140625" style="2" customWidth="1"/>
    <col min="3333" max="3333" width="17.140625" style="2" customWidth="1"/>
    <col min="3334" max="3334" width="16" style="2" customWidth="1"/>
    <col min="3335" max="3335" width="21.5703125" style="2" customWidth="1"/>
    <col min="3336" max="3337" width="9.140625" style="2"/>
    <col min="3338" max="3338" width="14.85546875" style="2" customWidth="1"/>
    <col min="3339" max="3339" width="20.140625" style="2" customWidth="1"/>
    <col min="3340" max="3582" width="9.140625" style="2"/>
    <col min="3583" max="3583" width="41.85546875" style="2" customWidth="1"/>
    <col min="3584" max="3585" width="19" style="2" customWidth="1"/>
    <col min="3586" max="3586" width="33.5703125" style="2" customWidth="1"/>
    <col min="3587" max="3587" width="4.140625" style="2" customWidth="1"/>
    <col min="3588" max="3588" width="20.140625" style="2" customWidth="1"/>
    <col min="3589" max="3589" width="17.140625" style="2" customWidth="1"/>
    <col min="3590" max="3590" width="16" style="2" customWidth="1"/>
    <col min="3591" max="3591" width="21.5703125" style="2" customWidth="1"/>
    <col min="3592" max="3593" width="9.140625" style="2"/>
    <col min="3594" max="3594" width="14.85546875" style="2" customWidth="1"/>
    <col min="3595" max="3595" width="20.140625" style="2" customWidth="1"/>
    <col min="3596" max="3838" width="9.140625" style="2"/>
    <col min="3839" max="3839" width="41.85546875" style="2" customWidth="1"/>
    <col min="3840" max="3841" width="19" style="2" customWidth="1"/>
    <col min="3842" max="3842" width="33.5703125" style="2" customWidth="1"/>
    <col min="3843" max="3843" width="4.140625" style="2" customWidth="1"/>
    <col min="3844" max="3844" width="20.140625" style="2" customWidth="1"/>
    <col min="3845" max="3845" width="17.140625" style="2" customWidth="1"/>
    <col min="3846" max="3846" width="16" style="2" customWidth="1"/>
    <col min="3847" max="3847" width="21.5703125" style="2" customWidth="1"/>
    <col min="3848" max="3849" width="9.140625" style="2"/>
    <col min="3850" max="3850" width="14.85546875" style="2" customWidth="1"/>
    <col min="3851" max="3851" width="20.140625" style="2" customWidth="1"/>
    <col min="3852" max="4094" width="9.140625" style="2"/>
    <col min="4095" max="4095" width="41.85546875" style="2" customWidth="1"/>
    <col min="4096" max="4097" width="19" style="2" customWidth="1"/>
    <col min="4098" max="4098" width="33.5703125" style="2" customWidth="1"/>
    <col min="4099" max="4099" width="4.140625" style="2" customWidth="1"/>
    <col min="4100" max="4100" width="20.140625" style="2" customWidth="1"/>
    <col min="4101" max="4101" width="17.140625" style="2" customWidth="1"/>
    <col min="4102" max="4102" width="16" style="2" customWidth="1"/>
    <col min="4103" max="4103" width="21.5703125" style="2" customWidth="1"/>
    <col min="4104" max="4105" width="9.140625" style="2"/>
    <col min="4106" max="4106" width="14.85546875" style="2" customWidth="1"/>
    <col min="4107" max="4107" width="20.140625" style="2" customWidth="1"/>
    <col min="4108" max="4350" width="9.140625" style="2"/>
    <col min="4351" max="4351" width="41.85546875" style="2" customWidth="1"/>
    <col min="4352" max="4353" width="19" style="2" customWidth="1"/>
    <col min="4354" max="4354" width="33.5703125" style="2" customWidth="1"/>
    <col min="4355" max="4355" width="4.140625" style="2" customWidth="1"/>
    <col min="4356" max="4356" width="20.140625" style="2" customWidth="1"/>
    <col min="4357" max="4357" width="17.140625" style="2" customWidth="1"/>
    <col min="4358" max="4358" width="16" style="2" customWidth="1"/>
    <col min="4359" max="4359" width="21.5703125" style="2" customWidth="1"/>
    <col min="4360" max="4361" width="9.140625" style="2"/>
    <col min="4362" max="4362" width="14.85546875" style="2" customWidth="1"/>
    <col min="4363" max="4363" width="20.140625" style="2" customWidth="1"/>
    <col min="4364" max="4606" width="9.140625" style="2"/>
    <col min="4607" max="4607" width="41.85546875" style="2" customWidth="1"/>
    <col min="4608" max="4609" width="19" style="2" customWidth="1"/>
    <col min="4610" max="4610" width="33.5703125" style="2" customWidth="1"/>
    <col min="4611" max="4611" width="4.140625" style="2" customWidth="1"/>
    <col min="4612" max="4612" width="20.140625" style="2" customWidth="1"/>
    <col min="4613" max="4613" width="17.140625" style="2" customWidth="1"/>
    <col min="4614" max="4614" width="16" style="2" customWidth="1"/>
    <col min="4615" max="4615" width="21.5703125" style="2" customWidth="1"/>
    <col min="4616" max="4617" width="9.140625" style="2"/>
    <col min="4618" max="4618" width="14.85546875" style="2" customWidth="1"/>
    <col min="4619" max="4619" width="20.140625" style="2" customWidth="1"/>
    <col min="4620" max="4862" width="9.140625" style="2"/>
    <col min="4863" max="4863" width="41.85546875" style="2" customWidth="1"/>
    <col min="4864" max="4865" width="19" style="2" customWidth="1"/>
    <col min="4866" max="4866" width="33.5703125" style="2" customWidth="1"/>
    <col min="4867" max="4867" width="4.140625" style="2" customWidth="1"/>
    <col min="4868" max="4868" width="20.140625" style="2" customWidth="1"/>
    <col min="4869" max="4869" width="17.140625" style="2" customWidth="1"/>
    <col min="4870" max="4870" width="16" style="2" customWidth="1"/>
    <col min="4871" max="4871" width="21.5703125" style="2" customWidth="1"/>
    <col min="4872" max="4873" width="9.140625" style="2"/>
    <col min="4874" max="4874" width="14.85546875" style="2" customWidth="1"/>
    <col min="4875" max="4875" width="20.140625" style="2" customWidth="1"/>
    <col min="4876" max="5118" width="9.140625" style="2"/>
    <col min="5119" max="5119" width="41.85546875" style="2" customWidth="1"/>
    <col min="5120" max="5121" width="19" style="2" customWidth="1"/>
    <col min="5122" max="5122" width="33.5703125" style="2" customWidth="1"/>
    <col min="5123" max="5123" width="4.140625" style="2" customWidth="1"/>
    <col min="5124" max="5124" width="20.140625" style="2" customWidth="1"/>
    <col min="5125" max="5125" width="17.140625" style="2" customWidth="1"/>
    <col min="5126" max="5126" width="16" style="2" customWidth="1"/>
    <col min="5127" max="5127" width="21.5703125" style="2" customWidth="1"/>
    <col min="5128" max="5129" width="9.140625" style="2"/>
    <col min="5130" max="5130" width="14.85546875" style="2" customWidth="1"/>
    <col min="5131" max="5131" width="20.140625" style="2" customWidth="1"/>
    <col min="5132" max="5374" width="9.140625" style="2"/>
    <col min="5375" max="5375" width="41.85546875" style="2" customWidth="1"/>
    <col min="5376" max="5377" width="19" style="2" customWidth="1"/>
    <col min="5378" max="5378" width="33.5703125" style="2" customWidth="1"/>
    <col min="5379" max="5379" width="4.140625" style="2" customWidth="1"/>
    <col min="5380" max="5380" width="20.140625" style="2" customWidth="1"/>
    <col min="5381" max="5381" width="17.140625" style="2" customWidth="1"/>
    <col min="5382" max="5382" width="16" style="2" customWidth="1"/>
    <col min="5383" max="5383" width="21.5703125" style="2" customWidth="1"/>
    <col min="5384" max="5385" width="9.140625" style="2"/>
    <col min="5386" max="5386" width="14.85546875" style="2" customWidth="1"/>
    <col min="5387" max="5387" width="20.140625" style="2" customWidth="1"/>
    <col min="5388" max="5630" width="9.140625" style="2"/>
    <col min="5631" max="5631" width="41.85546875" style="2" customWidth="1"/>
    <col min="5632" max="5633" width="19" style="2" customWidth="1"/>
    <col min="5634" max="5634" width="33.5703125" style="2" customWidth="1"/>
    <col min="5635" max="5635" width="4.140625" style="2" customWidth="1"/>
    <col min="5636" max="5636" width="20.140625" style="2" customWidth="1"/>
    <col min="5637" max="5637" width="17.140625" style="2" customWidth="1"/>
    <col min="5638" max="5638" width="16" style="2" customWidth="1"/>
    <col min="5639" max="5639" width="21.5703125" style="2" customWidth="1"/>
    <col min="5640" max="5641" width="9.140625" style="2"/>
    <col min="5642" max="5642" width="14.85546875" style="2" customWidth="1"/>
    <col min="5643" max="5643" width="20.140625" style="2" customWidth="1"/>
    <col min="5644" max="5886" width="9.140625" style="2"/>
    <col min="5887" max="5887" width="41.85546875" style="2" customWidth="1"/>
    <col min="5888" max="5889" width="19" style="2" customWidth="1"/>
    <col min="5890" max="5890" width="33.5703125" style="2" customWidth="1"/>
    <col min="5891" max="5891" width="4.140625" style="2" customWidth="1"/>
    <col min="5892" max="5892" width="20.140625" style="2" customWidth="1"/>
    <col min="5893" max="5893" width="17.140625" style="2" customWidth="1"/>
    <col min="5894" max="5894" width="16" style="2" customWidth="1"/>
    <col min="5895" max="5895" width="21.5703125" style="2" customWidth="1"/>
    <col min="5896" max="5897" width="9.140625" style="2"/>
    <col min="5898" max="5898" width="14.85546875" style="2" customWidth="1"/>
    <col min="5899" max="5899" width="20.140625" style="2" customWidth="1"/>
    <col min="5900" max="6142" width="9.140625" style="2"/>
    <col min="6143" max="6143" width="41.85546875" style="2" customWidth="1"/>
    <col min="6144" max="6145" width="19" style="2" customWidth="1"/>
    <col min="6146" max="6146" width="33.5703125" style="2" customWidth="1"/>
    <col min="6147" max="6147" width="4.140625" style="2" customWidth="1"/>
    <col min="6148" max="6148" width="20.140625" style="2" customWidth="1"/>
    <col min="6149" max="6149" width="17.140625" style="2" customWidth="1"/>
    <col min="6150" max="6150" width="16" style="2" customWidth="1"/>
    <col min="6151" max="6151" width="21.5703125" style="2" customWidth="1"/>
    <col min="6152" max="6153" width="9.140625" style="2"/>
    <col min="6154" max="6154" width="14.85546875" style="2" customWidth="1"/>
    <col min="6155" max="6155" width="20.140625" style="2" customWidth="1"/>
    <col min="6156" max="6398" width="9.140625" style="2"/>
    <col min="6399" max="6399" width="41.85546875" style="2" customWidth="1"/>
    <col min="6400" max="6401" width="19" style="2" customWidth="1"/>
    <col min="6402" max="6402" width="33.5703125" style="2" customWidth="1"/>
    <col min="6403" max="6403" width="4.140625" style="2" customWidth="1"/>
    <col min="6404" max="6404" width="20.140625" style="2" customWidth="1"/>
    <col min="6405" max="6405" width="17.140625" style="2" customWidth="1"/>
    <col min="6406" max="6406" width="16" style="2" customWidth="1"/>
    <col min="6407" max="6407" width="21.5703125" style="2" customWidth="1"/>
    <col min="6408" max="6409" width="9.140625" style="2"/>
    <col min="6410" max="6410" width="14.85546875" style="2" customWidth="1"/>
    <col min="6411" max="6411" width="20.140625" style="2" customWidth="1"/>
    <col min="6412" max="6654" width="9.140625" style="2"/>
    <col min="6655" max="6655" width="41.85546875" style="2" customWidth="1"/>
    <col min="6656" max="6657" width="19" style="2" customWidth="1"/>
    <col min="6658" max="6658" width="33.5703125" style="2" customWidth="1"/>
    <col min="6659" max="6659" width="4.140625" style="2" customWidth="1"/>
    <col min="6660" max="6660" width="20.140625" style="2" customWidth="1"/>
    <col min="6661" max="6661" width="17.140625" style="2" customWidth="1"/>
    <col min="6662" max="6662" width="16" style="2" customWidth="1"/>
    <col min="6663" max="6663" width="21.5703125" style="2" customWidth="1"/>
    <col min="6664" max="6665" width="9.140625" style="2"/>
    <col min="6666" max="6666" width="14.85546875" style="2" customWidth="1"/>
    <col min="6667" max="6667" width="20.140625" style="2" customWidth="1"/>
    <col min="6668" max="6910" width="9.140625" style="2"/>
    <col min="6911" max="6911" width="41.85546875" style="2" customWidth="1"/>
    <col min="6912" max="6913" width="19" style="2" customWidth="1"/>
    <col min="6914" max="6914" width="33.5703125" style="2" customWidth="1"/>
    <col min="6915" max="6915" width="4.140625" style="2" customWidth="1"/>
    <col min="6916" max="6916" width="20.140625" style="2" customWidth="1"/>
    <col min="6917" max="6917" width="17.140625" style="2" customWidth="1"/>
    <col min="6918" max="6918" width="16" style="2" customWidth="1"/>
    <col min="6919" max="6919" width="21.5703125" style="2" customWidth="1"/>
    <col min="6920" max="6921" width="9.140625" style="2"/>
    <col min="6922" max="6922" width="14.85546875" style="2" customWidth="1"/>
    <col min="6923" max="6923" width="20.140625" style="2" customWidth="1"/>
    <col min="6924" max="7166" width="9.140625" style="2"/>
    <col min="7167" max="7167" width="41.85546875" style="2" customWidth="1"/>
    <col min="7168" max="7169" width="19" style="2" customWidth="1"/>
    <col min="7170" max="7170" width="33.5703125" style="2" customWidth="1"/>
    <col min="7171" max="7171" width="4.140625" style="2" customWidth="1"/>
    <col min="7172" max="7172" width="20.140625" style="2" customWidth="1"/>
    <col min="7173" max="7173" width="17.140625" style="2" customWidth="1"/>
    <col min="7174" max="7174" width="16" style="2" customWidth="1"/>
    <col min="7175" max="7175" width="21.5703125" style="2" customWidth="1"/>
    <col min="7176" max="7177" width="9.140625" style="2"/>
    <col min="7178" max="7178" width="14.85546875" style="2" customWidth="1"/>
    <col min="7179" max="7179" width="20.140625" style="2" customWidth="1"/>
    <col min="7180" max="7422" width="9.140625" style="2"/>
    <col min="7423" max="7423" width="41.85546875" style="2" customWidth="1"/>
    <col min="7424" max="7425" width="19" style="2" customWidth="1"/>
    <col min="7426" max="7426" width="33.5703125" style="2" customWidth="1"/>
    <col min="7427" max="7427" width="4.140625" style="2" customWidth="1"/>
    <col min="7428" max="7428" width="20.140625" style="2" customWidth="1"/>
    <col min="7429" max="7429" width="17.140625" style="2" customWidth="1"/>
    <col min="7430" max="7430" width="16" style="2" customWidth="1"/>
    <col min="7431" max="7431" width="21.5703125" style="2" customWidth="1"/>
    <col min="7432" max="7433" width="9.140625" style="2"/>
    <col min="7434" max="7434" width="14.85546875" style="2" customWidth="1"/>
    <col min="7435" max="7435" width="20.140625" style="2" customWidth="1"/>
    <col min="7436" max="7678" width="9.140625" style="2"/>
    <col min="7679" max="7679" width="41.85546875" style="2" customWidth="1"/>
    <col min="7680" max="7681" width="19" style="2" customWidth="1"/>
    <col min="7682" max="7682" width="33.5703125" style="2" customWidth="1"/>
    <col min="7683" max="7683" width="4.140625" style="2" customWidth="1"/>
    <col min="7684" max="7684" width="20.140625" style="2" customWidth="1"/>
    <col min="7685" max="7685" width="17.140625" style="2" customWidth="1"/>
    <col min="7686" max="7686" width="16" style="2" customWidth="1"/>
    <col min="7687" max="7687" width="21.5703125" style="2" customWidth="1"/>
    <col min="7688" max="7689" width="9.140625" style="2"/>
    <col min="7690" max="7690" width="14.85546875" style="2" customWidth="1"/>
    <col min="7691" max="7691" width="20.140625" style="2" customWidth="1"/>
    <col min="7692" max="7934" width="9.140625" style="2"/>
    <col min="7935" max="7935" width="41.85546875" style="2" customWidth="1"/>
    <col min="7936" max="7937" width="19" style="2" customWidth="1"/>
    <col min="7938" max="7938" width="33.5703125" style="2" customWidth="1"/>
    <col min="7939" max="7939" width="4.140625" style="2" customWidth="1"/>
    <col min="7940" max="7940" width="20.140625" style="2" customWidth="1"/>
    <col min="7941" max="7941" width="17.140625" style="2" customWidth="1"/>
    <col min="7942" max="7942" width="16" style="2" customWidth="1"/>
    <col min="7943" max="7943" width="21.5703125" style="2" customWidth="1"/>
    <col min="7944" max="7945" width="9.140625" style="2"/>
    <col min="7946" max="7946" width="14.85546875" style="2" customWidth="1"/>
    <col min="7947" max="7947" width="20.140625" style="2" customWidth="1"/>
    <col min="7948" max="8190" width="9.140625" style="2"/>
    <col min="8191" max="8191" width="41.85546875" style="2" customWidth="1"/>
    <col min="8192" max="8193" width="19" style="2" customWidth="1"/>
    <col min="8194" max="8194" width="33.5703125" style="2" customWidth="1"/>
    <col min="8195" max="8195" width="4.140625" style="2" customWidth="1"/>
    <col min="8196" max="8196" width="20.140625" style="2" customWidth="1"/>
    <col min="8197" max="8197" width="17.140625" style="2" customWidth="1"/>
    <col min="8198" max="8198" width="16" style="2" customWidth="1"/>
    <col min="8199" max="8199" width="21.5703125" style="2" customWidth="1"/>
    <col min="8200" max="8201" width="9.140625" style="2"/>
    <col min="8202" max="8202" width="14.85546875" style="2" customWidth="1"/>
    <col min="8203" max="8203" width="20.140625" style="2" customWidth="1"/>
    <col min="8204" max="8446" width="9.140625" style="2"/>
    <col min="8447" max="8447" width="41.85546875" style="2" customWidth="1"/>
    <col min="8448" max="8449" width="19" style="2" customWidth="1"/>
    <col min="8450" max="8450" width="33.5703125" style="2" customWidth="1"/>
    <col min="8451" max="8451" width="4.140625" style="2" customWidth="1"/>
    <col min="8452" max="8452" width="20.140625" style="2" customWidth="1"/>
    <col min="8453" max="8453" width="17.140625" style="2" customWidth="1"/>
    <col min="8454" max="8454" width="16" style="2" customWidth="1"/>
    <col min="8455" max="8455" width="21.5703125" style="2" customWidth="1"/>
    <col min="8456" max="8457" width="9.140625" style="2"/>
    <col min="8458" max="8458" width="14.85546875" style="2" customWidth="1"/>
    <col min="8459" max="8459" width="20.140625" style="2" customWidth="1"/>
    <col min="8460" max="8702" width="9.140625" style="2"/>
    <col min="8703" max="8703" width="41.85546875" style="2" customWidth="1"/>
    <col min="8704" max="8705" width="19" style="2" customWidth="1"/>
    <col min="8706" max="8706" width="33.5703125" style="2" customWidth="1"/>
    <col min="8707" max="8707" width="4.140625" style="2" customWidth="1"/>
    <col min="8708" max="8708" width="20.140625" style="2" customWidth="1"/>
    <col min="8709" max="8709" width="17.140625" style="2" customWidth="1"/>
    <col min="8710" max="8710" width="16" style="2" customWidth="1"/>
    <col min="8711" max="8711" width="21.5703125" style="2" customWidth="1"/>
    <col min="8712" max="8713" width="9.140625" style="2"/>
    <col min="8714" max="8714" width="14.85546875" style="2" customWidth="1"/>
    <col min="8715" max="8715" width="20.140625" style="2" customWidth="1"/>
    <col min="8716" max="8958" width="9.140625" style="2"/>
    <col min="8959" max="8959" width="41.85546875" style="2" customWidth="1"/>
    <col min="8960" max="8961" width="19" style="2" customWidth="1"/>
    <col min="8962" max="8962" width="33.5703125" style="2" customWidth="1"/>
    <col min="8963" max="8963" width="4.140625" style="2" customWidth="1"/>
    <col min="8964" max="8964" width="20.140625" style="2" customWidth="1"/>
    <col min="8965" max="8965" width="17.140625" style="2" customWidth="1"/>
    <col min="8966" max="8966" width="16" style="2" customWidth="1"/>
    <col min="8967" max="8967" width="21.5703125" style="2" customWidth="1"/>
    <col min="8968" max="8969" width="9.140625" style="2"/>
    <col min="8970" max="8970" width="14.85546875" style="2" customWidth="1"/>
    <col min="8971" max="8971" width="20.140625" style="2" customWidth="1"/>
    <col min="8972" max="9214" width="9.140625" style="2"/>
    <col min="9215" max="9215" width="41.85546875" style="2" customWidth="1"/>
    <col min="9216" max="9217" width="19" style="2" customWidth="1"/>
    <col min="9218" max="9218" width="33.5703125" style="2" customWidth="1"/>
    <col min="9219" max="9219" width="4.140625" style="2" customWidth="1"/>
    <col min="9220" max="9220" width="20.140625" style="2" customWidth="1"/>
    <col min="9221" max="9221" width="17.140625" style="2" customWidth="1"/>
    <col min="9222" max="9222" width="16" style="2" customWidth="1"/>
    <col min="9223" max="9223" width="21.5703125" style="2" customWidth="1"/>
    <col min="9224" max="9225" width="9.140625" style="2"/>
    <col min="9226" max="9226" width="14.85546875" style="2" customWidth="1"/>
    <col min="9227" max="9227" width="20.140625" style="2" customWidth="1"/>
    <col min="9228" max="9470" width="9.140625" style="2"/>
    <col min="9471" max="9471" width="41.85546875" style="2" customWidth="1"/>
    <col min="9472" max="9473" width="19" style="2" customWidth="1"/>
    <col min="9474" max="9474" width="33.5703125" style="2" customWidth="1"/>
    <col min="9475" max="9475" width="4.140625" style="2" customWidth="1"/>
    <col min="9476" max="9476" width="20.140625" style="2" customWidth="1"/>
    <col min="9477" max="9477" width="17.140625" style="2" customWidth="1"/>
    <col min="9478" max="9478" width="16" style="2" customWidth="1"/>
    <col min="9479" max="9479" width="21.5703125" style="2" customWidth="1"/>
    <col min="9480" max="9481" width="9.140625" style="2"/>
    <col min="9482" max="9482" width="14.85546875" style="2" customWidth="1"/>
    <col min="9483" max="9483" width="20.140625" style="2" customWidth="1"/>
    <col min="9484" max="9726" width="9.140625" style="2"/>
    <col min="9727" max="9727" width="41.85546875" style="2" customWidth="1"/>
    <col min="9728" max="9729" width="19" style="2" customWidth="1"/>
    <col min="9730" max="9730" width="33.5703125" style="2" customWidth="1"/>
    <col min="9731" max="9731" width="4.140625" style="2" customWidth="1"/>
    <col min="9732" max="9732" width="20.140625" style="2" customWidth="1"/>
    <col min="9733" max="9733" width="17.140625" style="2" customWidth="1"/>
    <col min="9734" max="9734" width="16" style="2" customWidth="1"/>
    <col min="9735" max="9735" width="21.5703125" style="2" customWidth="1"/>
    <col min="9736" max="9737" width="9.140625" style="2"/>
    <col min="9738" max="9738" width="14.85546875" style="2" customWidth="1"/>
    <col min="9739" max="9739" width="20.140625" style="2" customWidth="1"/>
    <col min="9740" max="9982" width="9.140625" style="2"/>
    <col min="9983" max="9983" width="41.85546875" style="2" customWidth="1"/>
    <col min="9984" max="9985" width="19" style="2" customWidth="1"/>
    <col min="9986" max="9986" width="33.5703125" style="2" customWidth="1"/>
    <col min="9987" max="9987" width="4.140625" style="2" customWidth="1"/>
    <col min="9988" max="9988" width="20.140625" style="2" customWidth="1"/>
    <col min="9989" max="9989" width="17.140625" style="2" customWidth="1"/>
    <col min="9990" max="9990" width="16" style="2" customWidth="1"/>
    <col min="9991" max="9991" width="21.5703125" style="2" customWidth="1"/>
    <col min="9992" max="9993" width="9.140625" style="2"/>
    <col min="9994" max="9994" width="14.85546875" style="2" customWidth="1"/>
    <col min="9995" max="9995" width="20.140625" style="2" customWidth="1"/>
    <col min="9996" max="10238" width="9.140625" style="2"/>
    <col min="10239" max="10239" width="41.85546875" style="2" customWidth="1"/>
    <col min="10240" max="10241" width="19" style="2" customWidth="1"/>
    <col min="10242" max="10242" width="33.5703125" style="2" customWidth="1"/>
    <col min="10243" max="10243" width="4.140625" style="2" customWidth="1"/>
    <col min="10244" max="10244" width="20.140625" style="2" customWidth="1"/>
    <col min="10245" max="10245" width="17.140625" style="2" customWidth="1"/>
    <col min="10246" max="10246" width="16" style="2" customWidth="1"/>
    <col min="10247" max="10247" width="21.5703125" style="2" customWidth="1"/>
    <col min="10248" max="10249" width="9.140625" style="2"/>
    <col min="10250" max="10250" width="14.85546875" style="2" customWidth="1"/>
    <col min="10251" max="10251" width="20.140625" style="2" customWidth="1"/>
    <col min="10252" max="10494" width="9.140625" style="2"/>
    <col min="10495" max="10495" width="41.85546875" style="2" customWidth="1"/>
    <col min="10496" max="10497" width="19" style="2" customWidth="1"/>
    <col min="10498" max="10498" width="33.5703125" style="2" customWidth="1"/>
    <col min="10499" max="10499" width="4.140625" style="2" customWidth="1"/>
    <col min="10500" max="10500" width="20.140625" style="2" customWidth="1"/>
    <col min="10501" max="10501" width="17.140625" style="2" customWidth="1"/>
    <col min="10502" max="10502" width="16" style="2" customWidth="1"/>
    <col min="10503" max="10503" width="21.5703125" style="2" customWidth="1"/>
    <col min="10504" max="10505" width="9.140625" style="2"/>
    <col min="10506" max="10506" width="14.85546875" style="2" customWidth="1"/>
    <col min="10507" max="10507" width="20.140625" style="2" customWidth="1"/>
    <col min="10508" max="10750" width="9.140625" style="2"/>
    <col min="10751" max="10751" width="41.85546875" style="2" customWidth="1"/>
    <col min="10752" max="10753" width="19" style="2" customWidth="1"/>
    <col min="10754" max="10754" width="33.5703125" style="2" customWidth="1"/>
    <col min="10755" max="10755" width="4.140625" style="2" customWidth="1"/>
    <col min="10756" max="10756" width="20.140625" style="2" customWidth="1"/>
    <col min="10757" max="10757" width="17.140625" style="2" customWidth="1"/>
    <col min="10758" max="10758" width="16" style="2" customWidth="1"/>
    <col min="10759" max="10759" width="21.5703125" style="2" customWidth="1"/>
    <col min="10760" max="10761" width="9.140625" style="2"/>
    <col min="10762" max="10762" width="14.85546875" style="2" customWidth="1"/>
    <col min="10763" max="10763" width="20.140625" style="2" customWidth="1"/>
    <col min="10764" max="11006" width="9.140625" style="2"/>
    <col min="11007" max="11007" width="41.85546875" style="2" customWidth="1"/>
    <col min="11008" max="11009" width="19" style="2" customWidth="1"/>
    <col min="11010" max="11010" width="33.5703125" style="2" customWidth="1"/>
    <col min="11011" max="11011" width="4.140625" style="2" customWidth="1"/>
    <col min="11012" max="11012" width="20.140625" style="2" customWidth="1"/>
    <col min="11013" max="11013" width="17.140625" style="2" customWidth="1"/>
    <col min="11014" max="11014" width="16" style="2" customWidth="1"/>
    <col min="11015" max="11015" width="21.5703125" style="2" customWidth="1"/>
    <col min="11016" max="11017" width="9.140625" style="2"/>
    <col min="11018" max="11018" width="14.85546875" style="2" customWidth="1"/>
    <col min="11019" max="11019" width="20.140625" style="2" customWidth="1"/>
    <col min="11020" max="11262" width="9.140625" style="2"/>
    <col min="11263" max="11263" width="41.85546875" style="2" customWidth="1"/>
    <col min="11264" max="11265" width="19" style="2" customWidth="1"/>
    <col min="11266" max="11266" width="33.5703125" style="2" customWidth="1"/>
    <col min="11267" max="11267" width="4.140625" style="2" customWidth="1"/>
    <col min="11268" max="11268" width="20.140625" style="2" customWidth="1"/>
    <col min="11269" max="11269" width="17.140625" style="2" customWidth="1"/>
    <col min="11270" max="11270" width="16" style="2" customWidth="1"/>
    <col min="11271" max="11271" width="21.5703125" style="2" customWidth="1"/>
    <col min="11272" max="11273" width="9.140625" style="2"/>
    <col min="11274" max="11274" width="14.85546875" style="2" customWidth="1"/>
    <col min="11275" max="11275" width="20.140625" style="2" customWidth="1"/>
    <col min="11276" max="11518" width="9.140625" style="2"/>
    <col min="11519" max="11519" width="41.85546875" style="2" customWidth="1"/>
    <col min="11520" max="11521" width="19" style="2" customWidth="1"/>
    <col min="11522" max="11522" width="33.5703125" style="2" customWidth="1"/>
    <col min="11523" max="11523" width="4.140625" style="2" customWidth="1"/>
    <col min="11524" max="11524" width="20.140625" style="2" customWidth="1"/>
    <col min="11525" max="11525" width="17.140625" style="2" customWidth="1"/>
    <col min="11526" max="11526" width="16" style="2" customWidth="1"/>
    <col min="11527" max="11527" width="21.5703125" style="2" customWidth="1"/>
    <col min="11528" max="11529" width="9.140625" style="2"/>
    <col min="11530" max="11530" width="14.85546875" style="2" customWidth="1"/>
    <col min="11531" max="11531" width="20.140625" style="2" customWidth="1"/>
    <col min="11532" max="11774" width="9.140625" style="2"/>
    <col min="11775" max="11775" width="41.85546875" style="2" customWidth="1"/>
    <col min="11776" max="11777" width="19" style="2" customWidth="1"/>
    <col min="11778" max="11778" width="33.5703125" style="2" customWidth="1"/>
    <col min="11779" max="11779" width="4.140625" style="2" customWidth="1"/>
    <col min="11780" max="11780" width="20.140625" style="2" customWidth="1"/>
    <col min="11781" max="11781" width="17.140625" style="2" customWidth="1"/>
    <col min="11782" max="11782" width="16" style="2" customWidth="1"/>
    <col min="11783" max="11783" width="21.5703125" style="2" customWidth="1"/>
    <col min="11784" max="11785" width="9.140625" style="2"/>
    <col min="11786" max="11786" width="14.85546875" style="2" customWidth="1"/>
    <col min="11787" max="11787" width="20.140625" style="2" customWidth="1"/>
    <col min="11788" max="12030" width="9.140625" style="2"/>
    <col min="12031" max="12031" width="41.85546875" style="2" customWidth="1"/>
    <col min="12032" max="12033" width="19" style="2" customWidth="1"/>
    <col min="12034" max="12034" width="33.5703125" style="2" customWidth="1"/>
    <col min="12035" max="12035" width="4.140625" style="2" customWidth="1"/>
    <col min="12036" max="12036" width="20.140625" style="2" customWidth="1"/>
    <col min="12037" max="12037" width="17.140625" style="2" customWidth="1"/>
    <col min="12038" max="12038" width="16" style="2" customWidth="1"/>
    <col min="12039" max="12039" width="21.5703125" style="2" customWidth="1"/>
    <col min="12040" max="12041" width="9.140625" style="2"/>
    <col min="12042" max="12042" width="14.85546875" style="2" customWidth="1"/>
    <col min="12043" max="12043" width="20.140625" style="2" customWidth="1"/>
    <col min="12044" max="12286" width="9.140625" style="2"/>
    <col min="12287" max="12287" width="41.85546875" style="2" customWidth="1"/>
    <col min="12288" max="12289" width="19" style="2" customWidth="1"/>
    <col min="12290" max="12290" width="33.5703125" style="2" customWidth="1"/>
    <col min="12291" max="12291" width="4.140625" style="2" customWidth="1"/>
    <col min="12292" max="12292" width="20.140625" style="2" customWidth="1"/>
    <col min="12293" max="12293" width="17.140625" style="2" customWidth="1"/>
    <col min="12294" max="12294" width="16" style="2" customWidth="1"/>
    <col min="12295" max="12295" width="21.5703125" style="2" customWidth="1"/>
    <col min="12296" max="12297" width="9.140625" style="2"/>
    <col min="12298" max="12298" width="14.85546875" style="2" customWidth="1"/>
    <col min="12299" max="12299" width="20.140625" style="2" customWidth="1"/>
    <col min="12300" max="12542" width="9.140625" style="2"/>
    <col min="12543" max="12543" width="41.85546875" style="2" customWidth="1"/>
    <col min="12544" max="12545" width="19" style="2" customWidth="1"/>
    <col min="12546" max="12546" width="33.5703125" style="2" customWidth="1"/>
    <col min="12547" max="12547" width="4.140625" style="2" customWidth="1"/>
    <col min="12548" max="12548" width="20.140625" style="2" customWidth="1"/>
    <col min="12549" max="12549" width="17.140625" style="2" customWidth="1"/>
    <col min="12550" max="12550" width="16" style="2" customWidth="1"/>
    <col min="12551" max="12551" width="21.5703125" style="2" customWidth="1"/>
    <col min="12552" max="12553" width="9.140625" style="2"/>
    <col min="12554" max="12554" width="14.85546875" style="2" customWidth="1"/>
    <col min="12555" max="12555" width="20.140625" style="2" customWidth="1"/>
    <col min="12556" max="12798" width="9.140625" style="2"/>
    <col min="12799" max="12799" width="41.85546875" style="2" customWidth="1"/>
    <col min="12800" max="12801" width="19" style="2" customWidth="1"/>
    <col min="12802" max="12802" width="33.5703125" style="2" customWidth="1"/>
    <col min="12803" max="12803" width="4.140625" style="2" customWidth="1"/>
    <col min="12804" max="12804" width="20.140625" style="2" customWidth="1"/>
    <col min="12805" max="12805" width="17.140625" style="2" customWidth="1"/>
    <col min="12806" max="12806" width="16" style="2" customWidth="1"/>
    <col min="12807" max="12807" width="21.5703125" style="2" customWidth="1"/>
    <col min="12808" max="12809" width="9.140625" style="2"/>
    <col min="12810" max="12810" width="14.85546875" style="2" customWidth="1"/>
    <col min="12811" max="12811" width="20.140625" style="2" customWidth="1"/>
    <col min="12812" max="13054" width="9.140625" style="2"/>
    <col min="13055" max="13055" width="41.85546875" style="2" customWidth="1"/>
    <col min="13056" max="13057" width="19" style="2" customWidth="1"/>
    <col min="13058" max="13058" width="33.5703125" style="2" customWidth="1"/>
    <col min="13059" max="13059" width="4.140625" style="2" customWidth="1"/>
    <col min="13060" max="13060" width="20.140625" style="2" customWidth="1"/>
    <col min="13061" max="13061" width="17.140625" style="2" customWidth="1"/>
    <col min="13062" max="13062" width="16" style="2" customWidth="1"/>
    <col min="13063" max="13063" width="21.5703125" style="2" customWidth="1"/>
    <col min="13064" max="13065" width="9.140625" style="2"/>
    <col min="13066" max="13066" width="14.85546875" style="2" customWidth="1"/>
    <col min="13067" max="13067" width="20.140625" style="2" customWidth="1"/>
    <col min="13068" max="13310" width="9.140625" style="2"/>
    <col min="13311" max="13311" width="41.85546875" style="2" customWidth="1"/>
    <col min="13312" max="13313" width="19" style="2" customWidth="1"/>
    <col min="13314" max="13314" width="33.5703125" style="2" customWidth="1"/>
    <col min="13315" max="13315" width="4.140625" style="2" customWidth="1"/>
    <col min="13316" max="13316" width="20.140625" style="2" customWidth="1"/>
    <col min="13317" max="13317" width="17.140625" style="2" customWidth="1"/>
    <col min="13318" max="13318" width="16" style="2" customWidth="1"/>
    <col min="13319" max="13319" width="21.5703125" style="2" customWidth="1"/>
    <col min="13320" max="13321" width="9.140625" style="2"/>
    <col min="13322" max="13322" width="14.85546875" style="2" customWidth="1"/>
    <col min="13323" max="13323" width="20.140625" style="2" customWidth="1"/>
    <col min="13324" max="13566" width="9.140625" style="2"/>
    <col min="13567" max="13567" width="41.85546875" style="2" customWidth="1"/>
    <col min="13568" max="13569" width="19" style="2" customWidth="1"/>
    <col min="13570" max="13570" width="33.5703125" style="2" customWidth="1"/>
    <col min="13571" max="13571" width="4.140625" style="2" customWidth="1"/>
    <col min="13572" max="13572" width="20.140625" style="2" customWidth="1"/>
    <col min="13573" max="13573" width="17.140625" style="2" customWidth="1"/>
    <col min="13574" max="13574" width="16" style="2" customWidth="1"/>
    <col min="13575" max="13575" width="21.5703125" style="2" customWidth="1"/>
    <col min="13576" max="13577" width="9.140625" style="2"/>
    <col min="13578" max="13578" width="14.85546875" style="2" customWidth="1"/>
    <col min="13579" max="13579" width="20.140625" style="2" customWidth="1"/>
    <col min="13580" max="13822" width="9.140625" style="2"/>
    <col min="13823" max="13823" width="41.85546875" style="2" customWidth="1"/>
    <col min="13824" max="13825" width="19" style="2" customWidth="1"/>
    <col min="13826" max="13826" width="33.5703125" style="2" customWidth="1"/>
    <col min="13827" max="13827" width="4.140625" style="2" customWidth="1"/>
    <col min="13828" max="13828" width="20.140625" style="2" customWidth="1"/>
    <col min="13829" max="13829" width="17.140625" style="2" customWidth="1"/>
    <col min="13830" max="13830" width="16" style="2" customWidth="1"/>
    <col min="13831" max="13831" width="21.5703125" style="2" customWidth="1"/>
    <col min="13832" max="13833" width="9.140625" style="2"/>
    <col min="13834" max="13834" width="14.85546875" style="2" customWidth="1"/>
    <col min="13835" max="13835" width="20.140625" style="2" customWidth="1"/>
    <col min="13836" max="14078" width="9.140625" style="2"/>
    <col min="14079" max="14079" width="41.85546875" style="2" customWidth="1"/>
    <col min="14080" max="14081" width="19" style="2" customWidth="1"/>
    <col min="14082" max="14082" width="33.5703125" style="2" customWidth="1"/>
    <col min="14083" max="14083" width="4.140625" style="2" customWidth="1"/>
    <col min="14084" max="14084" width="20.140625" style="2" customWidth="1"/>
    <col min="14085" max="14085" width="17.140625" style="2" customWidth="1"/>
    <col min="14086" max="14086" width="16" style="2" customWidth="1"/>
    <col min="14087" max="14087" width="21.5703125" style="2" customWidth="1"/>
    <col min="14088" max="14089" width="9.140625" style="2"/>
    <col min="14090" max="14090" width="14.85546875" style="2" customWidth="1"/>
    <col min="14091" max="14091" width="20.140625" style="2" customWidth="1"/>
    <col min="14092" max="14334" width="9.140625" style="2"/>
    <col min="14335" max="14335" width="41.85546875" style="2" customWidth="1"/>
    <col min="14336" max="14337" width="19" style="2" customWidth="1"/>
    <col min="14338" max="14338" width="33.5703125" style="2" customWidth="1"/>
    <col min="14339" max="14339" width="4.140625" style="2" customWidth="1"/>
    <col min="14340" max="14340" width="20.140625" style="2" customWidth="1"/>
    <col min="14341" max="14341" width="17.140625" style="2" customWidth="1"/>
    <col min="14342" max="14342" width="16" style="2" customWidth="1"/>
    <col min="14343" max="14343" width="21.5703125" style="2" customWidth="1"/>
    <col min="14344" max="14345" width="9.140625" style="2"/>
    <col min="14346" max="14346" width="14.85546875" style="2" customWidth="1"/>
    <col min="14347" max="14347" width="20.140625" style="2" customWidth="1"/>
    <col min="14348" max="14590" width="9.140625" style="2"/>
    <col min="14591" max="14591" width="41.85546875" style="2" customWidth="1"/>
    <col min="14592" max="14593" width="19" style="2" customWidth="1"/>
    <col min="14594" max="14594" width="33.5703125" style="2" customWidth="1"/>
    <col min="14595" max="14595" width="4.140625" style="2" customWidth="1"/>
    <col min="14596" max="14596" width="20.140625" style="2" customWidth="1"/>
    <col min="14597" max="14597" width="17.140625" style="2" customWidth="1"/>
    <col min="14598" max="14598" width="16" style="2" customWidth="1"/>
    <col min="14599" max="14599" width="21.5703125" style="2" customWidth="1"/>
    <col min="14600" max="14601" width="9.140625" style="2"/>
    <col min="14602" max="14602" width="14.85546875" style="2" customWidth="1"/>
    <col min="14603" max="14603" width="20.140625" style="2" customWidth="1"/>
    <col min="14604" max="14846" width="9.140625" style="2"/>
    <col min="14847" max="14847" width="41.85546875" style="2" customWidth="1"/>
    <col min="14848" max="14849" width="19" style="2" customWidth="1"/>
    <col min="14850" max="14850" width="33.5703125" style="2" customWidth="1"/>
    <col min="14851" max="14851" width="4.140625" style="2" customWidth="1"/>
    <col min="14852" max="14852" width="20.140625" style="2" customWidth="1"/>
    <col min="14853" max="14853" width="17.140625" style="2" customWidth="1"/>
    <col min="14854" max="14854" width="16" style="2" customWidth="1"/>
    <col min="14855" max="14855" width="21.5703125" style="2" customWidth="1"/>
    <col min="14856" max="14857" width="9.140625" style="2"/>
    <col min="14858" max="14858" width="14.85546875" style="2" customWidth="1"/>
    <col min="14859" max="14859" width="20.140625" style="2" customWidth="1"/>
    <col min="14860" max="15102" width="9.140625" style="2"/>
    <col min="15103" max="15103" width="41.85546875" style="2" customWidth="1"/>
    <col min="15104" max="15105" width="19" style="2" customWidth="1"/>
    <col min="15106" max="15106" width="33.5703125" style="2" customWidth="1"/>
    <col min="15107" max="15107" width="4.140625" style="2" customWidth="1"/>
    <col min="15108" max="15108" width="20.140625" style="2" customWidth="1"/>
    <col min="15109" max="15109" width="17.140625" style="2" customWidth="1"/>
    <col min="15110" max="15110" width="16" style="2" customWidth="1"/>
    <col min="15111" max="15111" width="21.5703125" style="2" customWidth="1"/>
    <col min="15112" max="15113" width="9.140625" style="2"/>
    <col min="15114" max="15114" width="14.85546875" style="2" customWidth="1"/>
    <col min="15115" max="15115" width="20.140625" style="2" customWidth="1"/>
    <col min="15116" max="15358" width="9.140625" style="2"/>
    <col min="15359" max="15359" width="41.85546875" style="2" customWidth="1"/>
    <col min="15360" max="15361" width="19" style="2" customWidth="1"/>
    <col min="15362" max="15362" width="33.5703125" style="2" customWidth="1"/>
    <col min="15363" max="15363" width="4.140625" style="2" customWidth="1"/>
    <col min="15364" max="15364" width="20.140625" style="2" customWidth="1"/>
    <col min="15365" max="15365" width="17.140625" style="2" customWidth="1"/>
    <col min="15366" max="15366" width="16" style="2" customWidth="1"/>
    <col min="15367" max="15367" width="21.5703125" style="2" customWidth="1"/>
    <col min="15368" max="15369" width="9.140625" style="2"/>
    <col min="15370" max="15370" width="14.85546875" style="2" customWidth="1"/>
    <col min="15371" max="15371" width="20.140625" style="2" customWidth="1"/>
    <col min="15372" max="15614" width="9.140625" style="2"/>
    <col min="15615" max="15615" width="41.85546875" style="2" customWidth="1"/>
    <col min="15616" max="15617" width="19" style="2" customWidth="1"/>
    <col min="15618" max="15618" width="33.5703125" style="2" customWidth="1"/>
    <col min="15619" max="15619" width="4.140625" style="2" customWidth="1"/>
    <col min="15620" max="15620" width="20.140625" style="2" customWidth="1"/>
    <col min="15621" max="15621" width="17.140625" style="2" customWidth="1"/>
    <col min="15622" max="15622" width="16" style="2" customWidth="1"/>
    <col min="15623" max="15623" width="21.5703125" style="2" customWidth="1"/>
    <col min="15624" max="15625" width="9.140625" style="2"/>
    <col min="15626" max="15626" width="14.85546875" style="2" customWidth="1"/>
    <col min="15627" max="15627" width="20.140625" style="2" customWidth="1"/>
    <col min="15628" max="15870" width="9.140625" style="2"/>
    <col min="15871" max="15871" width="41.85546875" style="2" customWidth="1"/>
    <col min="15872" max="15873" width="19" style="2" customWidth="1"/>
    <col min="15874" max="15874" width="33.5703125" style="2" customWidth="1"/>
    <col min="15875" max="15875" width="4.140625" style="2" customWidth="1"/>
    <col min="15876" max="15876" width="20.140625" style="2" customWidth="1"/>
    <col min="15877" max="15877" width="17.140625" style="2" customWidth="1"/>
    <col min="15878" max="15878" width="16" style="2" customWidth="1"/>
    <col min="15879" max="15879" width="21.5703125" style="2" customWidth="1"/>
    <col min="15880" max="15881" width="9.140625" style="2"/>
    <col min="15882" max="15882" width="14.85546875" style="2" customWidth="1"/>
    <col min="15883" max="15883" width="20.140625" style="2" customWidth="1"/>
    <col min="15884" max="16126" width="9.140625" style="2"/>
    <col min="16127" max="16127" width="41.85546875" style="2" customWidth="1"/>
    <col min="16128" max="16129" width="19" style="2" customWidth="1"/>
    <col min="16130" max="16130" width="33.5703125" style="2" customWidth="1"/>
    <col min="16131" max="16131" width="4.140625" style="2" customWidth="1"/>
    <col min="16132" max="16132" width="20.140625" style="2" customWidth="1"/>
    <col min="16133" max="16133" width="17.140625" style="2" customWidth="1"/>
    <col min="16134" max="16134" width="16" style="2" customWidth="1"/>
    <col min="16135" max="16135" width="21.5703125" style="2" customWidth="1"/>
    <col min="16136" max="16137" width="9.140625" style="2"/>
    <col min="16138" max="16138" width="14.85546875" style="2" customWidth="1"/>
    <col min="16139" max="16139" width="20.140625" style="2" customWidth="1"/>
    <col min="16140" max="16372" width="9.140625" style="2"/>
    <col min="16373" max="16384" width="10" style="2" customWidth="1"/>
  </cols>
  <sheetData>
    <row r="1" spans="1:4" ht="22.9" customHeight="1" x14ac:dyDescent="0.3">
      <c r="A1" s="44" t="s">
        <v>38</v>
      </c>
      <c r="B1" s="3"/>
    </row>
    <row r="2" spans="1:4" ht="16.5" customHeight="1" x14ac:dyDescent="0.25">
      <c r="A2" s="25"/>
      <c r="B2" s="3"/>
    </row>
    <row r="3" spans="1:4" ht="22.9" customHeight="1" x14ac:dyDescent="0.2">
      <c r="A3" s="158" t="s">
        <v>27</v>
      </c>
      <c r="B3" s="158"/>
    </row>
    <row r="4" spans="1:4" ht="51" customHeight="1" x14ac:dyDescent="0.2">
      <c r="A4" s="158"/>
      <c r="B4" s="158"/>
    </row>
    <row r="5" spans="1:4" ht="36" customHeight="1" x14ac:dyDescent="0.2">
      <c r="A5" s="158" t="s">
        <v>28</v>
      </c>
      <c r="B5" s="158"/>
    </row>
    <row r="6" spans="1:4" ht="15.75" x14ac:dyDescent="0.25">
      <c r="A6" s="26" t="s">
        <v>0</v>
      </c>
      <c r="B6" s="24" t="s">
        <v>1</v>
      </c>
    </row>
    <row r="7" spans="1:4" ht="15.75" x14ac:dyDescent="0.25">
      <c r="A7"/>
      <c r="B7" s="4"/>
      <c r="C7" s="4"/>
    </row>
    <row r="8" spans="1:4" ht="15.75" x14ac:dyDescent="0.25">
      <c r="A8" s="27" t="s">
        <v>121</v>
      </c>
      <c r="B8" s="27"/>
      <c r="C8" s="4"/>
    </row>
    <row r="9" spans="1:4" ht="48" customHeight="1" x14ac:dyDescent="0.25">
      <c r="A9" s="159" t="s">
        <v>122</v>
      </c>
      <c r="B9" s="159"/>
      <c r="C9" s="4"/>
    </row>
    <row r="10" spans="1:4" ht="15.75" x14ac:dyDescent="0.25">
      <c r="A10"/>
      <c r="B10" s="4"/>
      <c r="C10" s="4"/>
    </row>
    <row r="11" spans="1:4" ht="15.75" customHeight="1" x14ac:dyDescent="0.2">
      <c r="A11" s="27" t="s">
        <v>116</v>
      </c>
      <c r="B11" s="28"/>
      <c r="C11" s="7"/>
      <c r="D11" s="7"/>
    </row>
    <row r="12" spans="1:4" ht="40.5" customHeight="1" x14ac:dyDescent="0.2">
      <c r="A12" s="159" t="s">
        <v>67</v>
      </c>
      <c r="B12" s="159"/>
      <c r="C12" s="7"/>
      <c r="D12" s="7"/>
    </row>
    <row r="13" spans="1:4" ht="15" customHeight="1" x14ac:dyDescent="0.25">
      <c r="A13" s="11"/>
      <c r="B13" s="6"/>
      <c r="C13" s="7"/>
      <c r="D13" s="7"/>
    </row>
    <row r="14" spans="1:4" ht="15" customHeight="1" x14ac:dyDescent="0.25">
      <c r="A14" s="1" t="s">
        <v>29</v>
      </c>
      <c r="B14" s="6"/>
      <c r="C14" s="7"/>
      <c r="D14" s="7"/>
    </row>
    <row r="15" spans="1:4" ht="15" customHeight="1" x14ac:dyDescent="0.2">
      <c r="A15" s="45" t="s">
        <v>70</v>
      </c>
      <c r="B15" s="10" t="s">
        <v>26</v>
      </c>
      <c r="C15" s="7"/>
      <c r="D15" s="7"/>
    </row>
    <row r="16" spans="1:4" ht="15" customHeight="1" x14ac:dyDescent="0.2">
      <c r="A16" s="98" t="s">
        <v>71</v>
      </c>
      <c r="B16" s="6"/>
      <c r="C16" s="7"/>
      <c r="D16" s="7"/>
    </row>
    <row r="17" spans="1:4" ht="15" customHeight="1" x14ac:dyDescent="0.2">
      <c r="A17" s="15" t="s">
        <v>32</v>
      </c>
      <c r="B17" s="6"/>
      <c r="C17" s="7"/>
      <c r="D17" s="7"/>
    </row>
    <row r="18" spans="1:4" ht="15" customHeight="1" x14ac:dyDescent="0.2">
      <c r="A18" s="53"/>
      <c r="B18" s="6"/>
      <c r="C18" s="7"/>
      <c r="D18" s="7"/>
    </row>
    <row r="19" spans="1:4" ht="15" customHeight="1" x14ac:dyDescent="0.2">
      <c r="A19" s="53"/>
      <c r="B19" s="6"/>
      <c r="C19" s="7"/>
      <c r="D19" s="7"/>
    </row>
    <row r="20" spans="1:4" ht="15" customHeight="1" x14ac:dyDescent="0.25">
      <c r="A20" s="39" t="s">
        <v>12</v>
      </c>
      <c r="B20" s="33"/>
      <c r="C20" s="7"/>
      <c r="D20" s="7"/>
    </row>
    <row r="21" spans="1:4" ht="15" customHeight="1" x14ac:dyDescent="0.2">
      <c r="A21" s="157" t="s">
        <v>30</v>
      </c>
      <c r="B21" s="157"/>
      <c r="C21" s="7"/>
      <c r="D21" s="7"/>
    </row>
    <row r="22" spans="1:4" ht="15" customHeight="1" x14ac:dyDescent="0.2">
      <c r="A22" s="35"/>
      <c r="B22" s="10"/>
      <c r="C22" s="7"/>
      <c r="D22" s="7"/>
    </row>
    <row r="23" spans="1:4" ht="15" customHeight="1" x14ac:dyDescent="0.25">
      <c r="A23" s="1" t="s">
        <v>29</v>
      </c>
      <c r="B23" s="10"/>
      <c r="C23" s="7"/>
      <c r="D23" s="7"/>
    </row>
    <row r="24" spans="1:4" ht="15" customHeight="1" x14ac:dyDescent="0.2">
      <c r="A24" s="110" t="s">
        <v>68</v>
      </c>
      <c r="B24" s="10" t="s">
        <v>26</v>
      </c>
      <c r="C24" s="7"/>
      <c r="D24" s="7"/>
    </row>
    <row r="25" spans="1:4" ht="15" customHeight="1" x14ac:dyDescent="0.2">
      <c r="A25" s="111" t="s">
        <v>68</v>
      </c>
      <c r="B25" s="10"/>
      <c r="C25" s="7"/>
      <c r="D25" s="7"/>
    </row>
    <row r="26" spans="1:4" ht="15" customHeight="1" x14ac:dyDescent="0.2">
      <c r="A26" s="112" t="s">
        <v>69</v>
      </c>
      <c r="B26" s="10"/>
      <c r="C26" s="7"/>
      <c r="D26" s="7"/>
    </row>
    <row r="27" spans="1:4" ht="15" customHeight="1" x14ac:dyDescent="0.25">
      <c r="A27" s="11"/>
      <c r="B27" s="10"/>
      <c r="C27" s="7"/>
      <c r="D27" s="7"/>
    </row>
    <row r="28" spans="1:4" ht="15.75" x14ac:dyDescent="0.25">
      <c r="A28" s="1"/>
      <c r="B28" s="6"/>
      <c r="C28" s="7"/>
      <c r="D28" s="7"/>
    </row>
    <row r="29" spans="1:4" s="10" customFormat="1" ht="15.75" x14ac:dyDescent="0.25">
      <c r="A29" s="27" t="s">
        <v>2</v>
      </c>
      <c r="B29" s="29"/>
      <c r="C29" s="11"/>
      <c r="D29" s="7"/>
    </row>
    <row r="30" spans="1:4" s="32" customFormat="1" ht="21" customHeight="1" x14ac:dyDescent="0.25">
      <c r="A30" s="157" t="s">
        <v>33</v>
      </c>
      <c r="B30" s="157"/>
      <c r="C30" s="30"/>
      <c r="D30" s="31"/>
    </row>
    <row r="31" spans="1:4" s="10" customFormat="1" ht="15.75" x14ac:dyDescent="0.25">
      <c r="A31" s="11"/>
      <c r="D31" s="22"/>
    </row>
    <row r="32" spans="1:4" s="10" customFormat="1" ht="15.75" x14ac:dyDescent="0.25">
      <c r="A32" s="1" t="s">
        <v>29</v>
      </c>
      <c r="D32" s="22"/>
    </row>
    <row r="33" spans="1:5" s="10" customFormat="1" x14ac:dyDescent="0.2">
      <c r="A33" s="17" t="s">
        <v>99</v>
      </c>
      <c r="D33" s="22"/>
    </row>
    <row r="34" spans="1:5" s="10" customFormat="1" x14ac:dyDescent="0.2">
      <c r="A34" s="12" t="s">
        <v>58</v>
      </c>
      <c r="D34" s="22"/>
    </row>
    <row r="35" spans="1:5" s="10" customFormat="1" x14ac:dyDescent="0.2">
      <c r="A35" s="13" t="s">
        <v>96</v>
      </c>
      <c r="D35" s="22"/>
    </row>
    <row r="36" spans="1:5" s="10" customFormat="1" x14ac:dyDescent="0.2">
      <c r="A36" s="12" t="s">
        <v>2</v>
      </c>
      <c r="D36" s="22"/>
    </row>
    <row r="37" spans="1:5" s="10" customFormat="1" ht="15.75" x14ac:dyDescent="0.25">
      <c r="A37" s="14"/>
      <c r="D37" s="22"/>
    </row>
    <row r="38" spans="1:5" s="10" customFormat="1" ht="15.75" x14ac:dyDescent="0.2">
      <c r="A38" s="35"/>
      <c r="D38" s="22"/>
    </row>
    <row r="39" spans="1:5" s="10" customFormat="1" ht="15.75" x14ac:dyDescent="0.2">
      <c r="A39" s="27" t="s">
        <v>34</v>
      </c>
      <c r="B39" s="33"/>
      <c r="D39" s="156"/>
      <c r="E39" s="156"/>
    </row>
    <row r="40" spans="1:5" s="10" customFormat="1" ht="39" customHeight="1" x14ac:dyDescent="0.2">
      <c r="A40" s="159" t="s">
        <v>35</v>
      </c>
      <c r="B40" s="159"/>
      <c r="D40" s="22"/>
    </row>
    <row r="41" spans="1:5" s="10" customFormat="1" ht="15.75" x14ac:dyDescent="0.2">
      <c r="A41" s="35"/>
      <c r="D41" s="22"/>
    </row>
    <row r="42" spans="1:5" s="10" customFormat="1" ht="15.75" x14ac:dyDescent="0.25">
      <c r="A42" s="1" t="s">
        <v>29</v>
      </c>
      <c r="D42" s="22"/>
    </row>
    <row r="43" spans="1:5" s="10" customFormat="1" x14ac:dyDescent="0.2">
      <c r="A43" s="36" t="s">
        <v>8</v>
      </c>
      <c r="D43" s="22"/>
    </row>
    <row r="44" spans="1:5" s="10" customFormat="1" x14ac:dyDescent="0.2">
      <c r="A44" s="37" t="s">
        <v>50</v>
      </c>
      <c r="D44" s="22"/>
    </row>
    <row r="45" spans="1:5" s="10" customFormat="1" x14ac:dyDescent="0.2">
      <c r="A45" s="37" t="s">
        <v>73</v>
      </c>
      <c r="D45" s="22"/>
    </row>
    <row r="46" spans="1:5" s="10" customFormat="1" x14ac:dyDescent="0.2">
      <c r="A46" s="37" t="s">
        <v>9</v>
      </c>
      <c r="D46" s="22"/>
    </row>
    <row r="47" spans="1:5" s="10" customFormat="1" x14ac:dyDescent="0.2">
      <c r="A47" s="37" t="s">
        <v>10</v>
      </c>
      <c r="D47" s="22"/>
    </row>
    <row r="48" spans="1:5" s="10" customFormat="1" x14ac:dyDescent="0.2">
      <c r="A48" s="72" t="s">
        <v>11</v>
      </c>
      <c r="D48" s="22"/>
    </row>
    <row r="49" spans="1:7" s="10" customFormat="1" x14ac:dyDescent="0.2">
      <c r="A49" s="38" t="s">
        <v>56</v>
      </c>
      <c r="D49" s="22"/>
    </row>
    <row r="50" spans="1:7" s="10" customFormat="1" x14ac:dyDescent="0.2">
      <c r="A50" s="12" t="s">
        <v>34</v>
      </c>
      <c r="D50" s="22"/>
    </row>
    <row r="51" spans="1:7" s="10" customFormat="1" ht="15.75" x14ac:dyDescent="0.2">
      <c r="A51" s="35"/>
      <c r="D51" s="22"/>
    </row>
    <row r="52" spans="1:7" ht="15.75" x14ac:dyDescent="0.25">
      <c r="A52" s="18"/>
      <c r="B52" s="1"/>
      <c r="F52" s="5"/>
      <c r="G52" s="5"/>
    </row>
    <row r="53" spans="1:7" ht="15.75" x14ac:dyDescent="0.25">
      <c r="A53" s="27" t="s">
        <v>6</v>
      </c>
      <c r="B53" s="33"/>
      <c r="C53" s="78"/>
      <c r="F53" s="5"/>
      <c r="G53" s="5"/>
    </row>
    <row r="54" spans="1:7" ht="37.5" customHeight="1" x14ac:dyDescent="0.25">
      <c r="A54" s="159" t="s">
        <v>31</v>
      </c>
      <c r="B54" s="159"/>
      <c r="F54" s="5"/>
      <c r="G54" s="5"/>
    </row>
    <row r="55" spans="1:7" ht="15.75" x14ac:dyDescent="0.25">
      <c r="A55" s="34"/>
      <c r="B55" s="32"/>
      <c r="F55" s="5"/>
      <c r="G55" s="5"/>
    </row>
    <row r="56" spans="1:7" ht="15.75" x14ac:dyDescent="0.25">
      <c r="A56" s="1" t="s">
        <v>29</v>
      </c>
      <c r="B56" s="32"/>
      <c r="F56" s="5"/>
      <c r="G56" s="5"/>
    </row>
    <row r="57" spans="1:7" ht="15.75" x14ac:dyDescent="0.25">
      <c r="A57" s="12" t="s">
        <v>4</v>
      </c>
      <c r="B57" s="10"/>
      <c r="F57" s="5"/>
      <c r="G57" s="5"/>
    </row>
    <row r="58" spans="1:7" ht="15.75" x14ac:dyDescent="0.25">
      <c r="A58" s="13" t="s">
        <v>91</v>
      </c>
      <c r="B58" s="10" t="s">
        <v>26</v>
      </c>
      <c r="F58" s="5"/>
      <c r="G58" s="5"/>
    </row>
    <row r="59" spans="1:7" ht="15.75" x14ac:dyDescent="0.25">
      <c r="A59" s="17" t="s">
        <v>99</v>
      </c>
      <c r="B59" s="10"/>
      <c r="F59" s="5"/>
      <c r="G59" s="5"/>
    </row>
    <row r="60" spans="1:7" ht="15.75" x14ac:dyDescent="0.25">
      <c r="A60" s="18"/>
      <c r="B60" s="1"/>
      <c r="F60" s="5"/>
      <c r="G60" s="5"/>
    </row>
    <row r="61" spans="1:7" ht="15.75" x14ac:dyDescent="0.25">
      <c r="A61" s="18"/>
      <c r="B61" s="1"/>
      <c r="F61" s="5"/>
      <c r="G61" s="5"/>
    </row>
    <row r="62" spans="1:7" ht="15.75" x14ac:dyDescent="0.25">
      <c r="A62" s="82" t="s">
        <v>14</v>
      </c>
      <c r="B62" s="83"/>
      <c r="F62" s="5"/>
      <c r="G62" s="5"/>
    </row>
    <row r="63" spans="1:7" ht="37.5" customHeight="1" x14ac:dyDescent="0.25">
      <c r="A63" s="159" t="s">
        <v>120</v>
      </c>
      <c r="B63" s="159"/>
      <c r="F63" s="5"/>
      <c r="G63" s="5"/>
    </row>
    <row r="64" spans="1:7" ht="15.75" x14ac:dyDescent="0.25">
      <c r="A64" s="40"/>
      <c r="B64" s="5"/>
      <c r="F64" s="5"/>
      <c r="G64" s="5"/>
    </row>
    <row r="65" spans="1:7" ht="15.75" x14ac:dyDescent="0.25">
      <c r="A65" s="1" t="s">
        <v>29</v>
      </c>
      <c r="B65" s="5"/>
      <c r="F65" s="5"/>
      <c r="G65" s="5"/>
    </row>
    <row r="66" spans="1:7" ht="15.75" x14ac:dyDescent="0.25">
      <c r="A66" s="13" t="s">
        <v>4</v>
      </c>
      <c r="B66" s="2" t="s">
        <v>26</v>
      </c>
      <c r="F66" s="5"/>
      <c r="G66" s="5"/>
    </row>
    <row r="67" spans="1:7" ht="15.75" x14ac:dyDescent="0.25">
      <c r="A67" s="17" t="s">
        <v>99</v>
      </c>
      <c r="B67" s="10"/>
      <c r="F67" s="5"/>
      <c r="G67" s="5"/>
    </row>
    <row r="68" spans="1:7" ht="15.75" x14ac:dyDescent="0.25">
      <c r="A68" s="40"/>
      <c r="B68" s="1"/>
      <c r="F68" s="5"/>
      <c r="G68" s="5"/>
    </row>
    <row r="69" spans="1:7" ht="15.75" x14ac:dyDescent="0.25">
      <c r="A69" s="40"/>
      <c r="B69" s="1"/>
      <c r="F69" s="5"/>
      <c r="G69" s="5"/>
    </row>
    <row r="70" spans="1:7" ht="15.75" x14ac:dyDescent="0.25">
      <c r="A70" s="82" t="s">
        <v>74</v>
      </c>
      <c r="B70" s="83"/>
    </row>
    <row r="71" spans="1:7" ht="17.25" customHeight="1" x14ac:dyDescent="0.2">
      <c r="A71" s="115" t="s">
        <v>75</v>
      </c>
      <c r="B71" s="115"/>
    </row>
    <row r="72" spans="1:7" ht="36" customHeight="1" x14ac:dyDescent="0.25">
      <c r="A72" s="160" t="s">
        <v>76</v>
      </c>
      <c r="B72" s="160"/>
      <c r="F72" s="5"/>
      <c r="G72" s="5"/>
    </row>
    <row r="74" spans="1:7" ht="15.75" x14ac:dyDescent="0.25">
      <c r="A74" s="1" t="s">
        <v>29</v>
      </c>
    </row>
    <row r="75" spans="1:7" x14ac:dyDescent="0.2">
      <c r="A75" s="2" t="s">
        <v>14</v>
      </c>
    </row>
    <row r="76" spans="1:7" x14ac:dyDescent="0.2">
      <c r="A76" s="113" t="s">
        <v>42</v>
      </c>
    </row>
    <row r="77" spans="1:7" x14ac:dyDescent="0.2">
      <c r="A77" s="113" t="s">
        <v>41</v>
      </c>
    </row>
    <row r="78" spans="1:7" x14ac:dyDescent="0.2">
      <c r="A78" s="113" t="s">
        <v>40</v>
      </c>
    </row>
    <row r="79" spans="1:7" x14ac:dyDescent="0.2">
      <c r="A79" s="114" t="s">
        <v>39</v>
      </c>
    </row>
    <row r="80" spans="1:7" ht="15.75" x14ac:dyDescent="0.25">
      <c r="A80" s="17" t="s">
        <v>74</v>
      </c>
      <c r="B80" s="1"/>
      <c r="F80" s="5"/>
      <c r="G80" s="5"/>
    </row>
    <row r="81" spans="1:7" ht="15.75" x14ac:dyDescent="0.25">
      <c r="A81" s="17"/>
      <c r="B81" s="1"/>
      <c r="F81" s="5"/>
      <c r="G81" s="5"/>
    </row>
    <row r="82" spans="1:7" ht="15.75" x14ac:dyDescent="0.25">
      <c r="A82" s="17"/>
      <c r="B82" s="1"/>
      <c r="F82" s="5"/>
      <c r="G82" s="5"/>
    </row>
    <row r="83" spans="1:7" ht="15.75" x14ac:dyDescent="0.25">
      <c r="A83" s="82" t="s">
        <v>81</v>
      </c>
      <c r="B83" s="83" t="s">
        <v>1</v>
      </c>
      <c r="F83" s="5"/>
      <c r="G83" s="5"/>
    </row>
    <row r="84" spans="1:7" ht="21.75" customHeight="1" x14ac:dyDescent="0.25">
      <c r="A84" s="159" t="s">
        <v>94</v>
      </c>
      <c r="B84" s="159"/>
      <c r="F84" s="5"/>
      <c r="G84" s="5"/>
    </row>
    <row r="85" spans="1:7" ht="15.75" x14ac:dyDescent="0.25">
      <c r="A85" s="17"/>
      <c r="B85" s="1"/>
      <c r="F85" s="5"/>
      <c r="G85" s="5"/>
    </row>
    <row r="86" spans="1:7" ht="15.75" x14ac:dyDescent="0.25">
      <c r="A86" s="1" t="s">
        <v>29</v>
      </c>
      <c r="B86" s="1"/>
      <c r="F86" s="5"/>
      <c r="G86" s="5"/>
    </row>
    <row r="87" spans="1:7" ht="15.75" x14ac:dyDescent="0.25">
      <c r="A87" s="13" t="s">
        <v>91</v>
      </c>
      <c r="B87" s="2" t="s">
        <v>26</v>
      </c>
      <c r="F87" s="5"/>
      <c r="G87" s="5"/>
    </row>
    <row r="88" spans="1:7" ht="15.75" x14ac:dyDescent="0.25">
      <c r="A88" s="17" t="s">
        <v>99</v>
      </c>
      <c r="B88" s="10"/>
      <c r="F88" s="5"/>
      <c r="G88" s="5"/>
    </row>
    <row r="89" spans="1:7" ht="15.75" x14ac:dyDescent="0.25">
      <c r="A89" s="40"/>
      <c r="B89" s="1"/>
      <c r="F89" s="5"/>
      <c r="G89" s="5"/>
    </row>
    <row r="90" spans="1:7" ht="15.75" x14ac:dyDescent="0.25">
      <c r="A90" s="19"/>
      <c r="B90" s="1"/>
      <c r="F90" s="5"/>
      <c r="G90" s="5"/>
    </row>
    <row r="91" spans="1:7" ht="15.75" x14ac:dyDescent="0.25">
      <c r="A91" s="82" t="s">
        <v>77</v>
      </c>
      <c r="B91" s="83"/>
      <c r="C91" s="7"/>
      <c r="F91" s="5"/>
      <c r="G91" s="5"/>
    </row>
    <row r="92" spans="1:7" ht="15.75" customHeight="1" x14ac:dyDescent="0.25">
      <c r="A92" s="115" t="s">
        <v>78</v>
      </c>
      <c r="B92" s="83"/>
      <c r="C92" s="41"/>
      <c r="F92" s="5"/>
      <c r="G92" s="5"/>
    </row>
    <row r="93" spans="1:7" ht="15.75" x14ac:dyDescent="0.25">
      <c r="B93" s="7"/>
      <c r="C93" s="7"/>
      <c r="F93" s="5"/>
      <c r="G93" s="5"/>
    </row>
    <row r="94" spans="1:7" ht="15.75" x14ac:dyDescent="0.25">
      <c r="A94" s="1" t="s">
        <v>29</v>
      </c>
      <c r="B94" s="1"/>
      <c r="F94" s="5"/>
      <c r="G94" s="5"/>
    </row>
    <row r="95" spans="1:7" ht="15.75" x14ac:dyDescent="0.25">
      <c r="A95" s="13" t="s">
        <v>91</v>
      </c>
      <c r="B95" s="2" t="s">
        <v>26</v>
      </c>
      <c r="F95" s="5"/>
      <c r="G95" s="5"/>
    </row>
    <row r="96" spans="1:7" ht="15.75" x14ac:dyDescent="0.25">
      <c r="A96" s="17" t="s">
        <v>90</v>
      </c>
      <c r="B96" s="1"/>
      <c r="F96" s="5"/>
      <c r="G96" s="5"/>
    </row>
    <row r="97" spans="1:7" ht="15.75" x14ac:dyDescent="0.25">
      <c r="B97" s="7"/>
      <c r="C97" s="7"/>
      <c r="F97" s="5"/>
      <c r="G97" s="5"/>
    </row>
    <row r="98" spans="1:7" ht="15.75" x14ac:dyDescent="0.25">
      <c r="A98" s="18"/>
      <c r="B98" s="7"/>
      <c r="C98" s="7"/>
      <c r="F98" s="5"/>
      <c r="G98" s="5"/>
    </row>
    <row r="99" spans="1:7" ht="15.75" x14ac:dyDescent="0.25">
      <c r="A99" s="42" t="s">
        <v>25</v>
      </c>
      <c r="B99" s="43" t="s">
        <v>1</v>
      </c>
    </row>
    <row r="100" spans="1:7" x14ac:dyDescent="0.2">
      <c r="B100" s="7"/>
    </row>
    <row r="101" spans="1:7" x14ac:dyDescent="0.2">
      <c r="B101" s="7"/>
    </row>
    <row r="102" spans="1:7" ht="18" x14ac:dyDescent="0.25">
      <c r="A102" s="82" t="s">
        <v>37</v>
      </c>
      <c r="B102" s="84"/>
      <c r="D102" s="46"/>
    </row>
    <row r="103" spans="1:7" ht="39" customHeight="1" x14ac:dyDescent="0.2">
      <c r="A103" s="159" t="s">
        <v>83</v>
      </c>
      <c r="B103" s="159"/>
    </row>
    <row r="104" spans="1:7" x14ac:dyDescent="0.2">
      <c r="B104" s="7"/>
    </row>
    <row r="105" spans="1:7" x14ac:dyDescent="0.2">
      <c r="A105" s="13" t="s">
        <v>34</v>
      </c>
      <c r="B105" s="7"/>
    </row>
    <row r="106" spans="1:7" x14ac:dyDescent="0.2">
      <c r="A106" s="21" t="s">
        <v>80</v>
      </c>
      <c r="B106" s="7"/>
    </row>
    <row r="107" spans="1:7" ht="15.75" x14ac:dyDescent="0.25">
      <c r="A107" s="40"/>
      <c r="B107" s="7"/>
    </row>
    <row r="108" spans="1:7" x14ac:dyDescent="0.2">
      <c r="B108" s="7"/>
    </row>
    <row r="109" spans="1:7" ht="15.75" x14ac:dyDescent="0.25">
      <c r="A109" s="82" t="s">
        <v>55</v>
      </c>
      <c r="B109" s="84"/>
    </row>
    <row r="110" spans="1:7" x14ac:dyDescent="0.2">
      <c r="A110" s="159" t="s">
        <v>82</v>
      </c>
      <c r="B110" s="159"/>
    </row>
    <row r="111" spans="1:7" ht="15.75" x14ac:dyDescent="0.25">
      <c r="A111" s="1"/>
      <c r="B111" s="1"/>
      <c r="D111" s="5"/>
    </row>
    <row r="112" spans="1:7" x14ac:dyDescent="0.2">
      <c r="A112" s="13" t="s">
        <v>79</v>
      </c>
      <c r="B112" s="7"/>
    </row>
    <row r="113" spans="1:2" x14ac:dyDescent="0.2">
      <c r="A113" s="21" t="s">
        <v>80</v>
      </c>
      <c r="B113" s="7"/>
    </row>
    <row r="114" spans="1:2" ht="15.75" x14ac:dyDescent="0.25">
      <c r="A114" s="40"/>
    </row>
  </sheetData>
  <mergeCells count="14">
    <mergeCell ref="A54:B54"/>
    <mergeCell ref="A110:B110"/>
    <mergeCell ref="A103:B103"/>
    <mergeCell ref="A63:B63"/>
    <mergeCell ref="A84:B84"/>
    <mergeCell ref="A72:B72"/>
    <mergeCell ref="D39:E39"/>
    <mergeCell ref="A30:B30"/>
    <mergeCell ref="A3:B4"/>
    <mergeCell ref="A5:B5"/>
    <mergeCell ref="A40:B40"/>
    <mergeCell ref="A12:B12"/>
    <mergeCell ref="A21:B21"/>
    <mergeCell ref="A9:B9"/>
  </mergeCells>
  <pageMargins left="0.7" right="0.7" top="0.75" bottom="0.75" header="0.3" footer="0.3"/>
  <pageSetup paperSize="9" scale="7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9F98-EE56-4F91-8391-DCB1BC21654A}">
  <sheetPr>
    <tabColor theme="2"/>
    <pageSetUpPr fitToPage="1"/>
  </sheetPr>
  <dimension ref="A1:P383"/>
  <sheetViews>
    <sheetView showGridLines="0" zoomScaleNormal="100" workbookViewId="0">
      <pane ySplit="5" topLeftCell="A6" activePane="bottomLeft" state="frozen"/>
      <selection activeCell="D35" sqref="D35"/>
      <selection pane="bottomLeft"/>
    </sheetView>
  </sheetViews>
  <sheetFormatPr defaultRowHeight="15" x14ac:dyDescent="0.2"/>
  <cols>
    <col min="1" max="1" width="79" style="2" customWidth="1"/>
    <col min="2" max="4" width="17.85546875" style="2" customWidth="1"/>
    <col min="5" max="9" width="18" style="2" customWidth="1"/>
    <col min="10" max="10" width="18.5703125" style="2" customWidth="1"/>
    <col min="11" max="11" width="33.5703125" style="2" customWidth="1"/>
    <col min="12" max="12" width="4.140625" style="2" customWidth="1"/>
    <col min="13" max="13" width="20.140625" style="2" customWidth="1"/>
    <col min="14" max="14" width="20" style="2" customWidth="1"/>
    <col min="15" max="15" width="16" style="2" customWidth="1"/>
    <col min="16" max="16" width="21.5703125" style="2" customWidth="1"/>
    <col min="17" max="18" width="9.140625" style="2"/>
    <col min="19" max="19" width="14.85546875" style="2" customWidth="1"/>
    <col min="20" max="20" width="20.140625" style="2" customWidth="1"/>
    <col min="21" max="263" width="9.140625" style="2"/>
    <col min="264" max="264" width="41.85546875" style="2" customWidth="1"/>
    <col min="265" max="266" width="19" style="2" customWidth="1"/>
    <col min="267" max="267" width="33.5703125" style="2" customWidth="1"/>
    <col min="268" max="268" width="4.140625" style="2" customWidth="1"/>
    <col min="269" max="269" width="20.140625" style="2" customWidth="1"/>
    <col min="270" max="270" width="17.140625" style="2" customWidth="1"/>
    <col min="271" max="271" width="16" style="2" customWidth="1"/>
    <col min="272" max="272" width="21.5703125" style="2" customWidth="1"/>
    <col min="273" max="274" width="9.140625" style="2"/>
    <col min="275" max="275" width="14.85546875" style="2" customWidth="1"/>
    <col min="276" max="276" width="20.140625" style="2" customWidth="1"/>
    <col min="277" max="519" width="9.140625" style="2"/>
    <col min="520" max="520" width="41.85546875" style="2" customWidth="1"/>
    <col min="521" max="522" width="19" style="2" customWidth="1"/>
    <col min="523" max="523" width="33.5703125" style="2" customWidth="1"/>
    <col min="524" max="524" width="4.140625" style="2" customWidth="1"/>
    <col min="525" max="525" width="20.140625" style="2" customWidth="1"/>
    <col min="526" max="526" width="17.140625" style="2" customWidth="1"/>
    <col min="527" max="527" width="16" style="2" customWidth="1"/>
    <col min="528" max="528" width="21.5703125" style="2" customWidth="1"/>
    <col min="529" max="530" width="9.140625" style="2"/>
    <col min="531" max="531" width="14.85546875" style="2" customWidth="1"/>
    <col min="532" max="532" width="20.140625" style="2" customWidth="1"/>
    <col min="533" max="775" width="9.140625" style="2"/>
    <col min="776" max="776" width="41.85546875" style="2" customWidth="1"/>
    <col min="777" max="778" width="19" style="2" customWidth="1"/>
    <col min="779" max="779" width="33.5703125" style="2" customWidth="1"/>
    <col min="780" max="780" width="4.140625" style="2" customWidth="1"/>
    <col min="781" max="781" width="20.140625" style="2" customWidth="1"/>
    <col min="782" max="782" width="17.140625" style="2" customWidth="1"/>
    <col min="783" max="783" width="16" style="2" customWidth="1"/>
    <col min="784" max="784" width="21.5703125" style="2" customWidth="1"/>
    <col min="785" max="786" width="9.140625" style="2"/>
    <col min="787" max="787" width="14.85546875" style="2" customWidth="1"/>
    <col min="788" max="788" width="20.140625" style="2" customWidth="1"/>
    <col min="789" max="1031" width="9.140625" style="2"/>
    <col min="1032" max="1032" width="41.85546875" style="2" customWidth="1"/>
    <col min="1033" max="1034" width="19" style="2" customWidth="1"/>
    <col min="1035" max="1035" width="33.5703125" style="2" customWidth="1"/>
    <col min="1036" max="1036" width="4.140625" style="2" customWidth="1"/>
    <col min="1037" max="1037" width="20.140625" style="2" customWidth="1"/>
    <col min="1038" max="1038" width="17.140625" style="2" customWidth="1"/>
    <col min="1039" max="1039" width="16" style="2" customWidth="1"/>
    <col min="1040" max="1040" width="21.5703125" style="2" customWidth="1"/>
    <col min="1041" max="1042" width="9.140625" style="2"/>
    <col min="1043" max="1043" width="14.85546875" style="2" customWidth="1"/>
    <col min="1044" max="1044" width="20.140625" style="2" customWidth="1"/>
    <col min="1045" max="1287" width="9.140625" style="2"/>
    <col min="1288" max="1288" width="41.85546875" style="2" customWidth="1"/>
    <col min="1289" max="1290" width="19" style="2" customWidth="1"/>
    <col min="1291" max="1291" width="33.5703125" style="2" customWidth="1"/>
    <col min="1292" max="1292" width="4.140625" style="2" customWidth="1"/>
    <col min="1293" max="1293" width="20.140625" style="2" customWidth="1"/>
    <col min="1294" max="1294" width="17.140625" style="2" customWidth="1"/>
    <col min="1295" max="1295" width="16" style="2" customWidth="1"/>
    <col min="1296" max="1296" width="21.5703125" style="2" customWidth="1"/>
    <col min="1297" max="1298" width="9.140625" style="2"/>
    <col min="1299" max="1299" width="14.85546875" style="2" customWidth="1"/>
    <col min="1300" max="1300" width="20.140625" style="2" customWidth="1"/>
    <col min="1301" max="1543" width="9.140625" style="2"/>
    <col min="1544" max="1544" width="41.85546875" style="2" customWidth="1"/>
    <col min="1545" max="1546" width="19" style="2" customWidth="1"/>
    <col min="1547" max="1547" width="33.5703125" style="2" customWidth="1"/>
    <col min="1548" max="1548" width="4.140625" style="2" customWidth="1"/>
    <col min="1549" max="1549" width="20.140625" style="2" customWidth="1"/>
    <col min="1550" max="1550" width="17.140625" style="2" customWidth="1"/>
    <col min="1551" max="1551" width="16" style="2" customWidth="1"/>
    <col min="1552" max="1552" width="21.5703125" style="2" customWidth="1"/>
    <col min="1553" max="1554" width="9.140625" style="2"/>
    <col min="1555" max="1555" width="14.85546875" style="2" customWidth="1"/>
    <col min="1556" max="1556" width="20.140625" style="2" customWidth="1"/>
    <col min="1557" max="1799" width="9.140625" style="2"/>
    <col min="1800" max="1800" width="41.85546875" style="2" customWidth="1"/>
    <col min="1801" max="1802" width="19" style="2" customWidth="1"/>
    <col min="1803" max="1803" width="33.5703125" style="2" customWidth="1"/>
    <col min="1804" max="1804" width="4.140625" style="2" customWidth="1"/>
    <col min="1805" max="1805" width="20.140625" style="2" customWidth="1"/>
    <col min="1806" max="1806" width="17.140625" style="2" customWidth="1"/>
    <col min="1807" max="1807" width="16" style="2" customWidth="1"/>
    <col min="1808" max="1808" width="21.5703125" style="2" customWidth="1"/>
    <col min="1809" max="1810" width="9.140625" style="2"/>
    <col min="1811" max="1811" width="14.85546875" style="2" customWidth="1"/>
    <col min="1812" max="1812" width="20.140625" style="2" customWidth="1"/>
    <col min="1813" max="2055" width="9.140625" style="2"/>
    <col min="2056" max="2056" width="41.85546875" style="2" customWidth="1"/>
    <col min="2057" max="2058" width="19" style="2" customWidth="1"/>
    <col min="2059" max="2059" width="33.5703125" style="2" customWidth="1"/>
    <col min="2060" max="2060" width="4.140625" style="2" customWidth="1"/>
    <col min="2061" max="2061" width="20.140625" style="2" customWidth="1"/>
    <col min="2062" max="2062" width="17.140625" style="2" customWidth="1"/>
    <col min="2063" max="2063" width="16" style="2" customWidth="1"/>
    <col min="2064" max="2064" width="21.5703125" style="2" customWidth="1"/>
    <col min="2065" max="2066" width="9.140625" style="2"/>
    <col min="2067" max="2067" width="14.85546875" style="2" customWidth="1"/>
    <col min="2068" max="2068" width="20.140625" style="2" customWidth="1"/>
    <col min="2069" max="2311" width="9.140625" style="2"/>
    <col min="2312" max="2312" width="41.85546875" style="2" customWidth="1"/>
    <col min="2313" max="2314" width="19" style="2" customWidth="1"/>
    <col min="2315" max="2315" width="33.5703125" style="2" customWidth="1"/>
    <col min="2316" max="2316" width="4.140625" style="2" customWidth="1"/>
    <col min="2317" max="2317" width="20.140625" style="2" customWidth="1"/>
    <col min="2318" max="2318" width="17.140625" style="2" customWidth="1"/>
    <col min="2319" max="2319" width="16" style="2" customWidth="1"/>
    <col min="2320" max="2320" width="21.5703125" style="2" customWidth="1"/>
    <col min="2321" max="2322" width="9.140625" style="2"/>
    <col min="2323" max="2323" width="14.85546875" style="2" customWidth="1"/>
    <col min="2324" max="2324" width="20.140625" style="2" customWidth="1"/>
    <col min="2325" max="2567" width="9.140625" style="2"/>
    <col min="2568" max="2568" width="41.85546875" style="2" customWidth="1"/>
    <col min="2569" max="2570" width="19" style="2" customWidth="1"/>
    <col min="2571" max="2571" width="33.5703125" style="2" customWidth="1"/>
    <col min="2572" max="2572" width="4.140625" style="2" customWidth="1"/>
    <col min="2573" max="2573" width="20.140625" style="2" customWidth="1"/>
    <col min="2574" max="2574" width="17.140625" style="2" customWidth="1"/>
    <col min="2575" max="2575" width="16" style="2" customWidth="1"/>
    <col min="2576" max="2576" width="21.5703125" style="2" customWidth="1"/>
    <col min="2577" max="2578" width="9.140625" style="2"/>
    <col min="2579" max="2579" width="14.85546875" style="2" customWidth="1"/>
    <col min="2580" max="2580" width="20.140625" style="2" customWidth="1"/>
    <col min="2581" max="2823" width="9.140625" style="2"/>
    <col min="2824" max="2824" width="41.85546875" style="2" customWidth="1"/>
    <col min="2825" max="2826" width="19" style="2" customWidth="1"/>
    <col min="2827" max="2827" width="33.5703125" style="2" customWidth="1"/>
    <col min="2828" max="2828" width="4.140625" style="2" customWidth="1"/>
    <col min="2829" max="2829" width="20.140625" style="2" customWidth="1"/>
    <col min="2830" max="2830" width="17.140625" style="2" customWidth="1"/>
    <col min="2831" max="2831" width="16" style="2" customWidth="1"/>
    <col min="2832" max="2832" width="21.5703125" style="2" customWidth="1"/>
    <col min="2833" max="2834" width="9.140625" style="2"/>
    <col min="2835" max="2835" width="14.85546875" style="2" customWidth="1"/>
    <col min="2836" max="2836" width="20.140625" style="2" customWidth="1"/>
    <col min="2837" max="3079" width="9.140625" style="2"/>
    <col min="3080" max="3080" width="41.85546875" style="2" customWidth="1"/>
    <col min="3081" max="3082" width="19" style="2" customWidth="1"/>
    <col min="3083" max="3083" width="33.5703125" style="2" customWidth="1"/>
    <col min="3084" max="3084" width="4.140625" style="2" customWidth="1"/>
    <col min="3085" max="3085" width="20.140625" style="2" customWidth="1"/>
    <col min="3086" max="3086" width="17.140625" style="2" customWidth="1"/>
    <col min="3087" max="3087" width="16" style="2" customWidth="1"/>
    <col min="3088" max="3088" width="21.5703125" style="2" customWidth="1"/>
    <col min="3089" max="3090" width="9.140625" style="2"/>
    <col min="3091" max="3091" width="14.85546875" style="2" customWidth="1"/>
    <col min="3092" max="3092" width="20.140625" style="2" customWidth="1"/>
    <col min="3093" max="3335" width="9.140625" style="2"/>
    <col min="3336" max="3336" width="41.85546875" style="2" customWidth="1"/>
    <col min="3337" max="3338" width="19" style="2" customWidth="1"/>
    <col min="3339" max="3339" width="33.5703125" style="2" customWidth="1"/>
    <col min="3340" max="3340" width="4.140625" style="2" customWidth="1"/>
    <col min="3341" max="3341" width="20.140625" style="2" customWidth="1"/>
    <col min="3342" max="3342" width="17.140625" style="2" customWidth="1"/>
    <col min="3343" max="3343" width="16" style="2" customWidth="1"/>
    <col min="3344" max="3344" width="21.5703125" style="2" customWidth="1"/>
    <col min="3345" max="3346" width="9.140625" style="2"/>
    <col min="3347" max="3347" width="14.85546875" style="2" customWidth="1"/>
    <col min="3348" max="3348" width="20.140625" style="2" customWidth="1"/>
    <col min="3349" max="3591" width="9.140625" style="2"/>
    <col min="3592" max="3592" width="41.85546875" style="2" customWidth="1"/>
    <col min="3593" max="3594" width="19" style="2" customWidth="1"/>
    <col min="3595" max="3595" width="33.5703125" style="2" customWidth="1"/>
    <col min="3596" max="3596" width="4.140625" style="2" customWidth="1"/>
    <col min="3597" max="3597" width="20.140625" style="2" customWidth="1"/>
    <col min="3598" max="3598" width="17.140625" style="2" customWidth="1"/>
    <col min="3599" max="3599" width="16" style="2" customWidth="1"/>
    <col min="3600" max="3600" width="21.5703125" style="2" customWidth="1"/>
    <col min="3601" max="3602" width="9.140625" style="2"/>
    <col min="3603" max="3603" width="14.85546875" style="2" customWidth="1"/>
    <col min="3604" max="3604" width="20.140625" style="2" customWidth="1"/>
    <col min="3605" max="3847" width="9.140625" style="2"/>
    <col min="3848" max="3848" width="41.85546875" style="2" customWidth="1"/>
    <col min="3849" max="3850" width="19" style="2" customWidth="1"/>
    <col min="3851" max="3851" width="33.5703125" style="2" customWidth="1"/>
    <col min="3852" max="3852" width="4.140625" style="2" customWidth="1"/>
    <col min="3853" max="3853" width="20.140625" style="2" customWidth="1"/>
    <col min="3854" max="3854" width="17.140625" style="2" customWidth="1"/>
    <col min="3855" max="3855" width="16" style="2" customWidth="1"/>
    <col min="3856" max="3856" width="21.5703125" style="2" customWidth="1"/>
    <col min="3857" max="3858" width="9.140625" style="2"/>
    <col min="3859" max="3859" width="14.85546875" style="2" customWidth="1"/>
    <col min="3860" max="3860" width="20.140625" style="2" customWidth="1"/>
    <col min="3861" max="4103" width="9.140625" style="2"/>
    <col min="4104" max="4104" width="41.85546875" style="2" customWidth="1"/>
    <col min="4105" max="4106" width="19" style="2" customWidth="1"/>
    <col min="4107" max="4107" width="33.5703125" style="2" customWidth="1"/>
    <col min="4108" max="4108" width="4.140625" style="2" customWidth="1"/>
    <col min="4109" max="4109" width="20.140625" style="2" customWidth="1"/>
    <col min="4110" max="4110" width="17.140625" style="2" customWidth="1"/>
    <col min="4111" max="4111" width="16" style="2" customWidth="1"/>
    <col min="4112" max="4112" width="21.5703125" style="2" customWidth="1"/>
    <col min="4113" max="4114" width="9.140625" style="2"/>
    <col min="4115" max="4115" width="14.85546875" style="2" customWidth="1"/>
    <col min="4116" max="4116" width="20.140625" style="2" customWidth="1"/>
    <col min="4117" max="4359" width="9.140625" style="2"/>
    <col min="4360" max="4360" width="41.85546875" style="2" customWidth="1"/>
    <col min="4361" max="4362" width="19" style="2" customWidth="1"/>
    <col min="4363" max="4363" width="33.5703125" style="2" customWidth="1"/>
    <col min="4364" max="4364" width="4.140625" style="2" customWidth="1"/>
    <col min="4365" max="4365" width="20.140625" style="2" customWidth="1"/>
    <col min="4366" max="4366" width="17.140625" style="2" customWidth="1"/>
    <col min="4367" max="4367" width="16" style="2" customWidth="1"/>
    <col min="4368" max="4368" width="21.5703125" style="2" customWidth="1"/>
    <col min="4369" max="4370" width="9.140625" style="2"/>
    <col min="4371" max="4371" width="14.85546875" style="2" customWidth="1"/>
    <col min="4372" max="4372" width="20.140625" style="2" customWidth="1"/>
    <col min="4373" max="4615" width="9.140625" style="2"/>
    <col min="4616" max="4616" width="41.85546875" style="2" customWidth="1"/>
    <col min="4617" max="4618" width="19" style="2" customWidth="1"/>
    <col min="4619" max="4619" width="33.5703125" style="2" customWidth="1"/>
    <col min="4620" max="4620" width="4.140625" style="2" customWidth="1"/>
    <col min="4621" max="4621" width="20.140625" style="2" customWidth="1"/>
    <col min="4622" max="4622" width="17.140625" style="2" customWidth="1"/>
    <col min="4623" max="4623" width="16" style="2" customWidth="1"/>
    <col min="4624" max="4624" width="21.5703125" style="2" customWidth="1"/>
    <col min="4625" max="4626" width="9.140625" style="2"/>
    <col min="4627" max="4627" width="14.85546875" style="2" customWidth="1"/>
    <col min="4628" max="4628" width="20.140625" style="2" customWidth="1"/>
    <col min="4629" max="4871" width="9.140625" style="2"/>
    <col min="4872" max="4872" width="41.85546875" style="2" customWidth="1"/>
    <col min="4873" max="4874" width="19" style="2" customWidth="1"/>
    <col min="4875" max="4875" width="33.5703125" style="2" customWidth="1"/>
    <col min="4876" max="4876" width="4.140625" style="2" customWidth="1"/>
    <col min="4877" max="4877" width="20.140625" style="2" customWidth="1"/>
    <col min="4878" max="4878" width="17.140625" style="2" customWidth="1"/>
    <col min="4879" max="4879" width="16" style="2" customWidth="1"/>
    <col min="4880" max="4880" width="21.5703125" style="2" customWidth="1"/>
    <col min="4881" max="4882" width="9.140625" style="2"/>
    <col min="4883" max="4883" width="14.85546875" style="2" customWidth="1"/>
    <col min="4884" max="4884" width="20.140625" style="2" customWidth="1"/>
    <col min="4885" max="5127" width="9.140625" style="2"/>
    <col min="5128" max="5128" width="41.85546875" style="2" customWidth="1"/>
    <col min="5129" max="5130" width="19" style="2" customWidth="1"/>
    <col min="5131" max="5131" width="33.5703125" style="2" customWidth="1"/>
    <col min="5132" max="5132" width="4.140625" style="2" customWidth="1"/>
    <col min="5133" max="5133" width="20.140625" style="2" customWidth="1"/>
    <col min="5134" max="5134" width="17.140625" style="2" customWidth="1"/>
    <col min="5135" max="5135" width="16" style="2" customWidth="1"/>
    <col min="5136" max="5136" width="21.5703125" style="2" customWidth="1"/>
    <col min="5137" max="5138" width="9.140625" style="2"/>
    <col min="5139" max="5139" width="14.85546875" style="2" customWidth="1"/>
    <col min="5140" max="5140" width="20.140625" style="2" customWidth="1"/>
    <col min="5141" max="5383" width="9.140625" style="2"/>
    <col min="5384" max="5384" width="41.85546875" style="2" customWidth="1"/>
    <col min="5385" max="5386" width="19" style="2" customWidth="1"/>
    <col min="5387" max="5387" width="33.5703125" style="2" customWidth="1"/>
    <col min="5388" max="5388" width="4.140625" style="2" customWidth="1"/>
    <col min="5389" max="5389" width="20.140625" style="2" customWidth="1"/>
    <col min="5390" max="5390" width="17.140625" style="2" customWidth="1"/>
    <col min="5391" max="5391" width="16" style="2" customWidth="1"/>
    <col min="5392" max="5392" width="21.5703125" style="2" customWidth="1"/>
    <col min="5393" max="5394" width="9.140625" style="2"/>
    <col min="5395" max="5395" width="14.85546875" style="2" customWidth="1"/>
    <col min="5396" max="5396" width="20.140625" style="2" customWidth="1"/>
    <col min="5397" max="5639" width="9.140625" style="2"/>
    <col min="5640" max="5640" width="41.85546875" style="2" customWidth="1"/>
    <col min="5641" max="5642" width="19" style="2" customWidth="1"/>
    <col min="5643" max="5643" width="33.5703125" style="2" customWidth="1"/>
    <col min="5644" max="5644" width="4.140625" style="2" customWidth="1"/>
    <col min="5645" max="5645" width="20.140625" style="2" customWidth="1"/>
    <col min="5646" max="5646" width="17.140625" style="2" customWidth="1"/>
    <col min="5647" max="5647" width="16" style="2" customWidth="1"/>
    <col min="5648" max="5648" width="21.5703125" style="2" customWidth="1"/>
    <col min="5649" max="5650" width="9.140625" style="2"/>
    <col min="5651" max="5651" width="14.85546875" style="2" customWidth="1"/>
    <col min="5652" max="5652" width="20.140625" style="2" customWidth="1"/>
    <col min="5653" max="5895" width="9.140625" style="2"/>
    <col min="5896" max="5896" width="41.85546875" style="2" customWidth="1"/>
    <col min="5897" max="5898" width="19" style="2" customWidth="1"/>
    <col min="5899" max="5899" width="33.5703125" style="2" customWidth="1"/>
    <col min="5900" max="5900" width="4.140625" style="2" customWidth="1"/>
    <col min="5901" max="5901" width="20.140625" style="2" customWidth="1"/>
    <col min="5902" max="5902" width="17.140625" style="2" customWidth="1"/>
    <col min="5903" max="5903" width="16" style="2" customWidth="1"/>
    <col min="5904" max="5904" width="21.5703125" style="2" customWidth="1"/>
    <col min="5905" max="5906" width="9.140625" style="2"/>
    <col min="5907" max="5907" width="14.85546875" style="2" customWidth="1"/>
    <col min="5908" max="5908" width="20.140625" style="2" customWidth="1"/>
    <col min="5909" max="6151" width="9.140625" style="2"/>
    <col min="6152" max="6152" width="41.85546875" style="2" customWidth="1"/>
    <col min="6153" max="6154" width="19" style="2" customWidth="1"/>
    <col min="6155" max="6155" width="33.5703125" style="2" customWidth="1"/>
    <col min="6156" max="6156" width="4.140625" style="2" customWidth="1"/>
    <col min="6157" max="6157" width="20.140625" style="2" customWidth="1"/>
    <col min="6158" max="6158" width="17.140625" style="2" customWidth="1"/>
    <col min="6159" max="6159" width="16" style="2" customWidth="1"/>
    <col min="6160" max="6160" width="21.5703125" style="2" customWidth="1"/>
    <col min="6161" max="6162" width="9.140625" style="2"/>
    <col min="6163" max="6163" width="14.85546875" style="2" customWidth="1"/>
    <col min="6164" max="6164" width="20.140625" style="2" customWidth="1"/>
    <col min="6165" max="6407" width="9.140625" style="2"/>
    <col min="6408" max="6408" width="41.85546875" style="2" customWidth="1"/>
    <col min="6409" max="6410" width="19" style="2" customWidth="1"/>
    <col min="6411" max="6411" width="33.5703125" style="2" customWidth="1"/>
    <col min="6412" max="6412" width="4.140625" style="2" customWidth="1"/>
    <col min="6413" max="6413" width="20.140625" style="2" customWidth="1"/>
    <col min="6414" max="6414" width="17.140625" style="2" customWidth="1"/>
    <col min="6415" max="6415" width="16" style="2" customWidth="1"/>
    <col min="6416" max="6416" width="21.5703125" style="2" customWidth="1"/>
    <col min="6417" max="6418" width="9.140625" style="2"/>
    <col min="6419" max="6419" width="14.85546875" style="2" customWidth="1"/>
    <col min="6420" max="6420" width="20.140625" style="2" customWidth="1"/>
    <col min="6421" max="6663" width="9.140625" style="2"/>
    <col min="6664" max="6664" width="41.85546875" style="2" customWidth="1"/>
    <col min="6665" max="6666" width="19" style="2" customWidth="1"/>
    <col min="6667" max="6667" width="33.5703125" style="2" customWidth="1"/>
    <col min="6668" max="6668" width="4.140625" style="2" customWidth="1"/>
    <col min="6669" max="6669" width="20.140625" style="2" customWidth="1"/>
    <col min="6670" max="6670" width="17.140625" style="2" customWidth="1"/>
    <col min="6671" max="6671" width="16" style="2" customWidth="1"/>
    <col min="6672" max="6672" width="21.5703125" style="2" customWidth="1"/>
    <col min="6673" max="6674" width="9.140625" style="2"/>
    <col min="6675" max="6675" width="14.85546875" style="2" customWidth="1"/>
    <col min="6676" max="6676" width="20.140625" style="2" customWidth="1"/>
    <col min="6677" max="6919" width="9.140625" style="2"/>
    <col min="6920" max="6920" width="41.85546875" style="2" customWidth="1"/>
    <col min="6921" max="6922" width="19" style="2" customWidth="1"/>
    <col min="6923" max="6923" width="33.5703125" style="2" customWidth="1"/>
    <col min="6924" max="6924" width="4.140625" style="2" customWidth="1"/>
    <col min="6925" max="6925" width="20.140625" style="2" customWidth="1"/>
    <col min="6926" max="6926" width="17.140625" style="2" customWidth="1"/>
    <col min="6927" max="6927" width="16" style="2" customWidth="1"/>
    <col min="6928" max="6928" width="21.5703125" style="2" customWidth="1"/>
    <col min="6929" max="6930" width="9.140625" style="2"/>
    <col min="6931" max="6931" width="14.85546875" style="2" customWidth="1"/>
    <col min="6932" max="6932" width="20.140625" style="2" customWidth="1"/>
    <col min="6933" max="7175" width="9.140625" style="2"/>
    <col min="7176" max="7176" width="41.85546875" style="2" customWidth="1"/>
    <col min="7177" max="7178" width="19" style="2" customWidth="1"/>
    <col min="7179" max="7179" width="33.5703125" style="2" customWidth="1"/>
    <col min="7180" max="7180" width="4.140625" style="2" customWidth="1"/>
    <col min="7181" max="7181" width="20.140625" style="2" customWidth="1"/>
    <col min="7182" max="7182" width="17.140625" style="2" customWidth="1"/>
    <col min="7183" max="7183" width="16" style="2" customWidth="1"/>
    <col min="7184" max="7184" width="21.5703125" style="2" customWidth="1"/>
    <col min="7185" max="7186" width="9.140625" style="2"/>
    <col min="7187" max="7187" width="14.85546875" style="2" customWidth="1"/>
    <col min="7188" max="7188" width="20.140625" style="2" customWidth="1"/>
    <col min="7189" max="7431" width="9.140625" style="2"/>
    <col min="7432" max="7432" width="41.85546875" style="2" customWidth="1"/>
    <col min="7433" max="7434" width="19" style="2" customWidth="1"/>
    <col min="7435" max="7435" width="33.5703125" style="2" customWidth="1"/>
    <col min="7436" max="7436" width="4.140625" style="2" customWidth="1"/>
    <col min="7437" max="7437" width="20.140625" style="2" customWidth="1"/>
    <col min="7438" max="7438" width="17.140625" style="2" customWidth="1"/>
    <col min="7439" max="7439" width="16" style="2" customWidth="1"/>
    <col min="7440" max="7440" width="21.5703125" style="2" customWidth="1"/>
    <col min="7441" max="7442" width="9.140625" style="2"/>
    <col min="7443" max="7443" width="14.85546875" style="2" customWidth="1"/>
    <col min="7444" max="7444" width="20.140625" style="2" customWidth="1"/>
    <col min="7445" max="7687" width="9.140625" style="2"/>
    <col min="7688" max="7688" width="41.85546875" style="2" customWidth="1"/>
    <col min="7689" max="7690" width="19" style="2" customWidth="1"/>
    <col min="7691" max="7691" width="33.5703125" style="2" customWidth="1"/>
    <col min="7692" max="7692" width="4.140625" style="2" customWidth="1"/>
    <col min="7693" max="7693" width="20.140625" style="2" customWidth="1"/>
    <col min="7694" max="7694" width="17.140625" style="2" customWidth="1"/>
    <col min="7695" max="7695" width="16" style="2" customWidth="1"/>
    <col min="7696" max="7696" width="21.5703125" style="2" customWidth="1"/>
    <col min="7697" max="7698" width="9.140625" style="2"/>
    <col min="7699" max="7699" width="14.85546875" style="2" customWidth="1"/>
    <col min="7700" max="7700" width="20.140625" style="2" customWidth="1"/>
    <col min="7701" max="7943" width="9.140625" style="2"/>
    <col min="7944" max="7944" width="41.85546875" style="2" customWidth="1"/>
    <col min="7945" max="7946" width="19" style="2" customWidth="1"/>
    <col min="7947" max="7947" width="33.5703125" style="2" customWidth="1"/>
    <col min="7948" max="7948" width="4.140625" style="2" customWidth="1"/>
    <col min="7949" max="7949" width="20.140625" style="2" customWidth="1"/>
    <col min="7950" max="7950" width="17.140625" style="2" customWidth="1"/>
    <col min="7951" max="7951" width="16" style="2" customWidth="1"/>
    <col min="7952" max="7952" width="21.5703125" style="2" customWidth="1"/>
    <col min="7953" max="7954" width="9.140625" style="2"/>
    <col min="7955" max="7955" width="14.85546875" style="2" customWidth="1"/>
    <col min="7956" max="7956" width="20.140625" style="2" customWidth="1"/>
    <col min="7957" max="8199" width="9.140625" style="2"/>
    <col min="8200" max="8200" width="41.85546875" style="2" customWidth="1"/>
    <col min="8201" max="8202" width="19" style="2" customWidth="1"/>
    <col min="8203" max="8203" width="33.5703125" style="2" customWidth="1"/>
    <col min="8204" max="8204" width="4.140625" style="2" customWidth="1"/>
    <col min="8205" max="8205" width="20.140625" style="2" customWidth="1"/>
    <col min="8206" max="8206" width="17.140625" style="2" customWidth="1"/>
    <col min="8207" max="8207" width="16" style="2" customWidth="1"/>
    <col min="8208" max="8208" width="21.5703125" style="2" customWidth="1"/>
    <col min="8209" max="8210" width="9.140625" style="2"/>
    <col min="8211" max="8211" width="14.85546875" style="2" customWidth="1"/>
    <col min="8212" max="8212" width="20.140625" style="2" customWidth="1"/>
    <col min="8213" max="8455" width="9.140625" style="2"/>
    <col min="8456" max="8456" width="41.85546875" style="2" customWidth="1"/>
    <col min="8457" max="8458" width="19" style="2" customWidth="1"/>
    <col min="8459" max="8459" width="33.5703125" style="2" customWidth="1"/>
    <col min="8460" max="8460" width="4.140625" style="2" customWidth="1"/>
    <col min="8461" max="8461" width="20.140625" style="2" customWidth="1"/>
    <col min="8462" max="8462" width="17.140625" style="2" customWidth="1"/>
    <col min="8463" max="8463" width="16" style="2" customWidth="1"/>
    <col min="8464" max="8464" width="21.5703125" style="2" customWidth="1"/>
    <col min="8465" max="8466" width="9.140625" style="2"/>
    <col min="8467" max="8467" width="14.85546875" style="2" customWidth="1"/>
    <col min="8468" max="8468" width="20.140625" style="2" customWidth="1"/>
    <col min="8469" max="8711" width="9.140625" style="2"/>
    <col min="8712" max="8712" width="41.85546875" style="2" customWidth="1"/>
    <col min="8713" max="8714" width="19" style="2" customWidth="1"/>
    <col min="8715" max="8715" width="33.5703125" style="2" customWidth="1"/>
    <col min="8716" max="8716" width="4.140625" style="2" customWidth="1"/>
    <col min="8717" max="8717" width="20.140625" style="2" customWidth="1"/>
    <col min="8718" max="8718" width="17.140625" style="2" customWidth="1"/>
    <col min="8719" max="8719" width="16" style="2" customWidth="1"/>
    <col min="8720" max="8720" width="21.5703125" style="2" customWidth="1"/>
    <col min="8721" max="8722" width="9.140625" style="2"/>
    <col min="8723" max="8723" width="14.85546875" style="2" customWidth="1"/>
    <col min="8724" max="8724" width="20.140625" style="2" customWidth="1"/>
    <col min="8725" max="8967" width="9.140625" style="2"/>
    <col min="8968" max="8968" width="41.85546875" style="2" customWidth="1"/>
    <col min="8969" max="8970" width="19" style="2" customWidth="1"/>
    <col min="8971" max="8971" width="33.5703125" style="2" customWidth="1"/>
    <col min="8972" max="8972" width="4.140625" style="2" customWidth="1"/>
    <col min="8973" max="8973" width="20.140625" style="2" customWidth="1"/>
    <col min="8974" max="8974" width="17.140625" style="2" customWidth="1"/>
    <col min="8975" max="8975" width="16" style="2" customWidth="1"/>
    <col min="8976" max="8976" width="21.5703125" style="2" customWidth="1"/>
    <col min="8977" max="8978" width="9.140625" style="2"/>
    <col min="8979" max="8979" width="14.85546875" style="2" customWidth="1"/>
    <col min="8980" max="8980" width="20.140625" style="2" customWidth="1"/>
    <col min="8981" max="9223" width="9.140625" style="2"/>
    <col min="9224" max="9224" width="41.85546875" style="2" customWidth="1"/>
    <col min="9225" max="9226" width="19" style="2" customWidth="1"/>
    <col min="9227" max="9227" width="33.5703125" style="2" customWidth="1"/>
    <col min="9228" max="9228" width="4.140625" style="2" customWidth="1"/>
    <col min="9229" max="9229" width="20.140625" style="2" customWidth="1"/>
    <col min="9230" max="9230" width="17.140625" style="2" customWidth="1"/>
    <col min="9231" max="9231" width="16" style="2" customWidth="1"/>
    <col min="9232" max="9232" width="21.5703125" style="2" customWidth="1"/>
    <col min="9233" max="9234" width="9.140625" style="2"/>
    <col min="9235" max="9235" width="14.85546875" style="2" customWidth="1"/>
    <col min="9236" max="9236" width="20.140625" style="2" customWidth="1"/>
    <col min="9237" max="9479" width="9.140625" style="2"/>
    <col min="9480" max="9480" width="41.85546875" style="2" customWidth="1"/>
    <col min="9481" max="9482" width="19" style="2" customWidth="1"/>
    <col min="9483" max="9483" width="33.5703125" style="2" customWidth="1"/>
    <col min="9484" max="9484" width="4.140625" style="2" customWidth="1"/>
    <col min="9485" max="9485" width="20.140625" style="2" customWidth="1"/>
    <col min="9486" max="9486" width="17.140625" style="2" customWidth="1"/>
    <col min="9487" max="9487" width="16" style="2" customWidth="1"/>
    <col min="9488" max="9488" width="21.5703125" style="2" customWidth="1"/>
    <col min="9489" max="9490" width="9.140625" style="2"/>
    <col min="9491" max="9491" width="14.85546875" style="2" customWidth="1"/>
    <col min="9492" max="9492" width="20.140625" style="2" customWidth="1"/>
    <col min="9493" max="9735" width="9.140625" style="2"/>
    <col min="9736" max="9736" width="41.85546875" style="2" customWidth="1"/>
    <col min="9737" max="9738" width="19" style="2" customWidth="1"/>
    <col min="9739" max="9739" width="33.5703125" style="2" customWidth="1"/>
    <col min="9740" max="9740" width="4.140625" style="2" customWidth="1"/>
    <col min="9741" max="9741" width="20.140625" style="2" customWidth="1"/>
    <col min="9742" max="9742" width="17.140625" style="2" customWidth="1"/>
    <col min="9743" max="9743" width="16" style="2" customWidth="1"/>
    <col min="9744" max="9744" width="21.5703125" style="2" customWidth="1"/>
    <col min="9745" max="9746" width="9.140625" style="2"/>
    <col min="9747" max="9747" width="14.85546875" style="2" customWidth="1"/>
    <col min="9748" max="9748" width="20.140625" style="2" customWidth="1"/>
    <col min="9749" max="9991" width="9.140625" style="2"/>
    <col min="9992" max="9992" width="41.85546875" style="2" customWidth="1"/>
    <col min="9993" max="9994" width="19" style="2" customWidth="1"/>
    <col min="9995" max="9995" width="33.5703125" style="2" customWidth="1"/>
    <col min="9996" max="9996" width="4.140625" style="2" customWidth="1"/>
    <col min="9997" max="9997" width="20.140625" style="2" customWidth="1"/>
    <col min="9998" max="9998" width="17.140625" style="2" customWidth="1"/>
    <col min="9999" max="9999" width="16" style="2" customWidth="1"/>
    <col min="10000" max="10000" width="21.5703125" style="2" customWidth="1"/>
    <col min="10001" max="10002" width="9.140625" style="2"/>
    <col min="10003" max="10003" width="14.85546875" style="2" customWidth="1"/>
    <col min="10004" max="10004" width="20.140625" style="2" customWidth="1"/>
    <col min="10005" max="10247" width="9.140625" style="2"/>
    <col min="10248" max="10248" width="41.85546875" style="2" customWidth="1"/>
    <col min="10249" max="10250" width="19" style="2" customWidth="1"/>
    <col min="10251" max="10251" width="33.5703125" style="2" customWidth="1"/>
    <col min="10252" max="10252" width="4.140625" style="2" customWidth="1"/>
    <col min="10253" max="10253" width="20.140625" style="2" customWidth="1"/>
    <col min="10254" max="10254" width="17.140625" style="2" customWidth="1"/>
    <col min="10255" max="10255" width="16" style="2" customWidth="1"/>
    <col min="10256" max="10256" width="21.5703125" style="2" customWidth="1"/>
    <col min="10257" max="10258" width="9.140625" style="2"/>
    <col min="10259" max="10259" width="14.85546875" style="2" customWidth="1"/>
    <col min="10260" max="10260" width="20.140625" style="2" customWidth="1"/>
    <col min="10261" max="10503" width="9.140625" style="2"/>
    <col min="10504" max="10504" width="41.85546875" style="2" customWidth="1"/>
    <col min="10505" max="10506" width="19" style="2" customWidth="1"/>
    <col min="10507" max="10507" width="33.5703125" style="2" customWidth="1"/>
    <col min="10508" max="10508" width="4.140625" style="2" customWidth="1"/>
    <col min="10509" max="10509" width="20.140625" style="2" customWidth="1"/>
    <col min="10510" max="10510" width="17.140625" style="2" customWidth="1"/>
    <col min="10511" max="10511" width="16" style="2" customWidth="1"/>
    <col min="10512" max="10512" width="21.5703125" style="2" customWidth="1"/>
    <col min="10513" max="10514" width="9.140625" style="2"/>
    <col min="10515" max="10515" width="14.85546875" style="2" customWidth="1"/>
    <col min="10516" max="10516" width="20.140625" style="2" customWidth="1"/>
    <col min="10517" max="10759" width="9.140625" style="2"/>
    <col min="10760" max="10760" width="41.85546875" style="2" customWidth="1"/>
    <col min="10761" max="10762" width="19" style="2" customWidth="1"/>
    <col min="10763" max="10763" width="33.5703125" style="2" customWidth="1"/>
    <col min="10764" max="10764" width="4.140625" style="2" customWidth="1"/>
    <col min="10765" max="10765" width="20.140625" style="2" customWidth="1"/>
    <col min="10766" max="10766" width="17.140625" style="2" customWidth="1"/>
    <col min="10767" max="10767" width="16" style="2" customWidth="1"/>
    <col min="10768" max="10768" width="21.5703125" style="2" customWidth="1"/>
    <col min="10769" max="10770" width="9.140625" style="2"/>
    <col min="10771" max="10771" width="14.85546875" style="2" customWidth="1"/>
    <col min="10772" max="10772" width="20.140625" style="2" customWidth="1"/>
    <col min="10773" max="11015" width="9.140625" style="2"/>
    <col min="11016" max="11016" width="41.85546875" style="2" customWidth="1"/>
    <col min="11017" max="11018" width="19" style="2" customWidth="1"/>
    <col min="11019" max="11019" width="33.5703125" style="2" customWidth="1"/>
    <col min="11020" max="11020" width="4.140625" style="2" customWidth="1"/>
    <col min="11021" max="11021" width="20.140625" style="2" customWidth="1"/>
    <col min="11022" max="11022" width="17.140625" style="2" customWidth="1"/>
    <col min="11023" max="11023" width="16" style="2" customWidth="1"/>
    <col min="11024" max="11024" width="21.5703125" style="2" customWidth="1"/>
    <col min="11025" max="11026" width="9.140625" style="2"/>
    <col min="11027" max="11027" width="14.85546875" style="2" customWidth="1"/>
    <col min="11028" max="11028" width="20.140625" style="2" customWidth="1"/>
    <col min="11029" max="11271" width="9.140625" style="2"/>
    <col min="11272" max="11272" width="41.85546875" style="2" customWidth="1"/>
    <col min="11273" max="11274" width="19" style="2" customWidth="1"/>
    <col min="11275" max="11275" width="33.5703125" style="2" customWidth="1"/>
    <col min="11276" max="11276" width="4.140625" style="2" customWidth="1"/>
    <col min="11277" max="11277" width="20.140625" style="2" customWidth="1"/>
    <col min="11278" max="11278" width="17.140625" style="2" customWidth="1"/>
    <col min="11279" max="11279" width="16" style="2" customWidth="1"/>
    <col min="11280" max="11280" width="21.5703125" style="2" customWidth="1"/>
    <col min="11281" max="11282" width="9.140625" style="2"/>
    <col min="11283" max="11283" width="14.85546875" style="2" customWidth="1"/>
    <col min="11284" max="11284" width="20.140625" style="2" customWidth="1"/>
    <col min="11285" max="11527" width="9.140625" style="2"/>
    <col min="11528" max="11528" width="41.85546875" style="2" customWidth="1"/>
    <col min="11529" max="11530" width="19" style="2" customWidth="1"/>
    <col min="11531" max="11531" width="33.5703125" style="2" customWidth="1"/>
    <col min="11532" max="11532" width="4.140625" style="2" customWidth="1"/>
    <col min="11533" max="11533" width="20.140625" style="2" customWidth="1"/>
    <col min="11534" max="11534" width="17.140625" style="2" customWidth="1"/>
    <col min="11535" max="11535" width="16" style="2" customWidth="1"/>
    <col min="11536" max="11536" width="21.5703125" style="2" customWidth="1"/>
    <col min="11537" max="11538" width="9.140625" style="2"/>
    <col min="11539" max="11539" width="14.85546875" style="2" customWidth="1"/>
    <col min="11540" max="11540" width="20.140625" style="2" customWidth="1"/>
    <col min="11541" max="11783" width="9.140625" style="2"/>
    <col min="11784" max="11784" width="41.85546875" style="2" customWidth="1"/>
    <col min="11785" max="11786" width="19" style="2" customWidth="1"/>
    <col min="11787" max="11787" width="33.5703125" style="2" customWidth="1"/>
    <col min="11788" max="11788" width="4.140625" style="2" customWidth="1"/>
    <col min="11789" max="11789" width="20.140625" style="2" customWidth="1"/>
    <col min="11790" max="11790" width="17.140625" style="2" customWidth="1"/>
    <col min="11791" max="11791" width="16" style="2" customWidth="1"/>
    <col min="11792" max="11792" width="21.5703125" style="2" customWidth="1"/>
    <col min="11793" max="11794" width="9.140625" style="2"/>
    <col min="11795" max="11795" width="14.85546875" style="2" customWidth="1"/>
    <col min="11796" max="11796" width="20.140625" style="2" customWidth="1"/>
    <col min="11797" max="12039" width="9.140625" style="2"/>
    <col min="12040" max="12040" width="41.85546875" style="2" customWidth="1"/>
    <col min="12041" max="12042" width="19" style="2" customWidth="1"/>
    <col min="12043" max="12043" width="33.5703125" style="2" customWidth="1"/>
    <col min="12044" max="12044" width="4.140625" style="2" customWidth="1"/>
    <col min="12045" max="12045" width="20.140625" style="2" customWidth="1"/>
    <col min="12046" max="12046" width="17.140625" style="2" customWidth="1"/>
    <col min="12047" max="12047" width="16" style="2" customWidth="1"/>
    <col min="12048" max="12048" width="21.5703125" style="2" customWidth="1"/>
    <col min="12049" max="12050" width="9.140625" style="2"/>
    <col min="12051" max="12051" width="14.85546875" style="2" customWidth="1"/>
    <col min="12052" max="12052" width="20.140625" style="2" customWidth="1"/>
    <col min="12053" max="12295" width="9.140625" style="2"/>
    <col min="12296" max="12296" width="41.85546875" style="2" customWidth="1"/>
    <col min="12297" max="12298" width="19" style="2" customWidth="1"/>
    <col min="12299" max="12299" width="33.5703125" style="2" customWidth="1"/>
    <col min="12300" max="12300" width="4.140625" style="2" customWidth="1"/>
    <col min="12301" max="12301" width="20.140625" style="2" customWidth="1"/>
    <col min="12302" max="12302" width="17.140625" style="2" customWidth="1"/>
    <col min="12303" max="12303" width="16" style="2" customWidth="1"/>
    <col min="12304" max="12304" width="21.5703125" style="2" customWidth="1"/>
    <col min="12305" max="12306" width="9.140625" style="2"/>
    <col min="12307" max="12307" width="14.85546875" style="2" customWidth="1"/>
    <col min="12308" max="12308" width="20.140625" style="2" customWidth="1"/>
    <col min="12309" max="12551" width="9.140625" style="2"/>
    <col min="12552" max="12552" width="41.85546875" style="2" customWidth="1"/>
    <col min="12553" max="12554" width="19" style="2" customWidth="1"/>
    <col min="12555" max="12555" width="33.5703125" style="2" customWidth="1"/>
    <col min="12556" max="12556" width="4.140625" style="2" customWidth="1"/>
    <col min="12557" max="12557" width="20.140625" style="2" customWidth="1"/>
    <col min="12558" max="12558" width="17.140625" style="2" customWidth="1"/>
    <col min="12559" max="12559" width="16" style="2" customWidth="1"/>
    <col min="12560" max="12560" width="21.5703125" style="2" customWidth="1"/>
    <col min="12561" max="12562" width="9.140625" style="2"/>
    <col min="12563" max="12563" width="14.85546875" style="2" customWidth="1"/>
    <col min="12564" max="12564" width="20.140625" style="2" customWidth="1"/>
    <col min="12565" max="12807" width="9.140625" style="2"/>
    <col min="12808" max="12808" width="41.85546875" style="2" customWidth="1"/>
    <col min="12809" max="12810" width="19" style="2" customWidth="1"/>
    <col min="12811" max="12811" width="33.5703125" style="2" customWidth="1"/>
    <col min="12812" max="12812" width="4.140625" style="2" customWidth="1"/>
    <col min="12813" max="12813" width="20.140625" style="2" customWidth="1"/>
    <col min="12814" max="12814" width="17.140625" style="2" customWidth="1"/>
    <col min="12815" max="12815" width="16" style="2" customWidth="1"/>
    <col min="12816" max="12816" width="21.5703125" style="2" customWidth="1"/>
    <col min="12817" max="12818" width="9.140625" style="2"/>
    <col min="12819" max="12819" width="14.85546875" style="2" customWidth="1"/>
    <col min="12820" max="12820" width="20.140625" style="2" customWidth="1"/>
    <col min="12821" max="13063" width="9.140625" style="2"/>
    <col min="13064" max="13064" width="41.85546875" style="2" customWidth="1"/>
    <col min="13065" max="13066" width="19" style="2" customWidth="1"/>
    <col min="13067" max="13067" width="33.5703125" style="2" customWidth="1"/>
    <col min="13068" max="13068" width="4.140625" style="2" customWidth="1"/>
    <col min="13069" max="13069" width="20.140625" style="2" customWidth="1"/>
    <col min="13070" max="13070" width="17.140625" style="2" customWidth="1"/>
    <col min="13071" max="13071" width="16" style="2" customWidth="1"/>
    <col min="13072" max="13072" width="21.5703125" style="2" customWidth="1"/>
    <col min="13073" max="13074" width="9.140625" style="2"/>
    <col min="13075" max="13075" width="14.85546875" style="2" customWidth="1"/>
    <col min="13076" max="13076" width="20.140625" style="2" customWidth="1"/>
    <col min="13077" max="13319" width="9.140625" style="2"/>
    <col min="13320" max="13320" width="41.85546875" style="2" customWidth="1"/>
    <col min="13321" max="13322" width="19" style="2" customWidth="1"/>
    <col min="13323" max="13323" width="33.5703125" style="2" customWidth="1"/>
    <col min="13324" max="13324" width="4.140625" style="2" customWidth="1"/>
    <col min="13325" max="13325" width="20.140625" style="2" customWidth="1"/>
    <col min="13326" max="13326" width="17.140625" style="2" customWidth="1"/>
    <col min="13327" max="13327" width="16" style="2" customWidth="1"/>
    <col min="13328" max="13328" width="21.5703125" style="2" customWidth="1"/>
    <col min="13329" max="13330" width="9.140625" style="2"/>
    <col min="13331" max="13331" width="14.85546875" style="2" customWidth="1"/>
    <col min="13332" max="13332" width="20.140625" style="2" customWidth="1"/>
    <col min="13333" max="13575" width="9.140625" style="2"/>
    <col min="13576" max="13576" width="41.85546875" style="2" customWidth="1"/>
    <col min="13577" max="13578" width="19" style="2" customWidth="1"/>
    <col min="13579" max="13579" width="33.5703125" style="2" customWidth="1"/>
    <col min="13580" max="13580" width="4.140625" style="2" customWidth="1"/>
    <col min="13581" max="13581" width="20.140625" style="2" customWidth="1"/>
    <col min="13582" max="13582" width="17.140625" style="2" customWidth="1"/>
    <col min="13583" max="13583" width="16" style="2" customWidth="1"/>
    <col min="13584" max="13584" width="21.5703125" style="2" customWidth="1"/>
    <col min="13585" max="13586" width="9.140625" style="2"/>
    <col min="13587" max="13587" width="14.85546875" style="2" customWidth="1"/>
    <col min="13588" max="13588" width="20.140625" style="2" customWidth="1"/>
    <col min="13589" max="13831" width="9.140625" style="2"/>
    <col min="13832" max="13832" width="41.85546875" style="2" customWidth="1"/>
    <col min="13833" max="13834" width="19" style="2" customWidth="1"/>
    <col min="13835" max="13835" width="33.5703125" style="2" customWidth="1"/>
    <col min="13836" max="13836" width="4.140625" style="2" customWidth="1"/>
    <col min="13837" max="13837" width="20.140625" style="2" customWidth="1"/>
    <col min="13838" max="13838" width="17.140625" style="2" customWidth="1"/>
    <col min="13839" max="13839" width="16" style="2" customWidth="1"/>
    <col min="13840" max="13840" width="21.5703125" style="2" customWidth="1"/>
    <col min="13841" max="13842" width="9.140625" style="2"/>
    <col min="13843" max="13843" width="14.85546875" style="2" customWidth="1"/>
    <col min="13844" max="13844" width="20.140625" style="2" customWidth="1"/>
    <col min="13845" max="14087" width="9.140625" style="2"/>
    <col min="14088" max="14088" width="41.85546875" style="2" customWidth="1"/>
    <col min="14089" max="14090" width="19" style="2" customWidth="1"/>
    <col min="14091" max="14091" width="33.5703125" style="2" customWidth="1"/>
    <col min="14092" max="14092" width="4.140625" style="2" customWidth="1"/>
    <col min="14093" max="14093" width="20.140625" style="2" customWidth="1"/>
    <col min="14094" max="14094" width="17.140625" style="2" customWidth="1"/>
    <col min="14095" max="14095" width="16" style="2" customWidth="1"/>
    <col min="14096" max="14096" width="21.5703125" style="2" customWidth="1"/>
    <col min="14097" max="14098" width="9.140625" style="2"/>
    <col min="14099" max="14099" width="14.85546875" style="2" customWidth="1"/>
    <col min="14100" max="14100" width="20.140625" style="2" customWidth="1"/>
    <col min="14101" max="14343" width="9.140625" style="2"/>
    <col min="14344" max="14344" width="41.85546875" style="2" customWidth="1"/>
    <col min="14345" max="14346" width="19" style="2" customWidth="1"/>
    <col min="14347" max="14347" width="33.5703125" style="2" customWidth="1"/>
    <col min="14348" max="14348" width="4.140625" style="2" customWidth="1"/>
    <col min="14349" max="14349" width="20.140625" style="2" customWidth="1"/>
    <col min="14350" max="14350" width="17.140625" style="2" customWidth="1"/>
    <col min="14351" max="14351" width="16" style="2" customWidth="1"/>
    <col min="14352" max="14352" width="21.5703125" style="2" customWidth="1"/>
    <col min="14353" max="14354" width="9.140625" style="2"/>
    <col min="14355" max="14355" width="14.85546875" style="2" customWidth="1"/>
    <col min="14356" max="14356" width="20.140625" style="2" customWidth="1"/>
    <col min="14357" max="14599" width="9.140625" style="2"/>
    <col min="14600" max="14600" width="41.85546875" style="2" customWidth="1"/>
    <col min="14601" max="14602" width="19" style="2" customWidth="1"/>
    <col min="14603" max="14603" width="33.5703125" style="2" customWidth="1"/>
    <col min="14604" max="14604" width="4.140625" style="2" customWidth="1"/>
    <col min="14605" max="14605" width="20.140625" style="2" customWidth="1"/>
    <col min="14606" max="14606" width="17.140625" style="2" customWidth="1"/>
    <col min="14607" max="14607" width="16" style="2" customWidth="1"/>
    <col min="14608" max="14608" width="21.5703125" style="2" customWidth="1"/>
    <col min="14609" max="14610" width="9.140625" style="2"/>
    <col min="14611" max="14611" width="14.85546875" style="2" customWidth="1"/>
    <col min="14612" max="14612" width="20.140625" style="2" customWidth="1"/>
    <col min="14613" max="14855" width="9.140625" style="2"/>
    <col min="14856" max="14856" width="41.85546875" style="2" customWidth="1"/>
    <col min="14857" max="14858" width="19" style="2" customWidth="1"/>
    <col min="14859" max="14859" width="33.5703125" style="2" customWidth="1"/>
    <col min="14860" max="14860" width="4.140625" style="2" customWidth="1"/>
    <col min="14861" max="14861" width="20.140625" style="2" customWidth="1"/>
    <col min="14862" max="14862" width="17.140625" style="2" customWidth="1"/>
    <col min="14863" max="14863" width="16" style="2" customWidth="1"/>
    <col min="14864" max="14864" width="21.5703125" style="2" customWidth="1"/>
    <col min="14865" max="14866" width="9.140625" style="2"/>
    <col min="14867" max="14867" width="14.85546875" style="2" customWidth="1"/>
    <col min="14868" max="14868" width="20.140625" style="2" customWidth="1"/>
    <col min="14869" max="15111" width="9.140625" style="2"/>
    <col min="15112" max="15112" width="41.85546875" style="2" customWidth="1"/>
    <col min="15113" max="15114" width="19" style="2" customWidth="1"/>
    <col min="15115" max="15115" width="33.5703125" style="2" customWidth="1"/>
    <col min="15116" max="15116" width="4.140625" style="2" customWidth="1"/>
    <col min="15117" max="15117" width="20.140625" style="2" customWidth="1"/>
    <col min="15118" max="15118" width="17.140625" style="2" customWidth="1"/>
    <col min="15119" max="15119" width="16" style="2" customWidth="1"/>
    <col min="15120" max="15120" width="21.5703125" style="2" customWidth="1"/>
    <col min="15121" max="15122" width="9.140625" style="2"/>
    <col min="15123" max="15123" width="14.85546875" style="2" customWidth="1"/>
    <col min="15124" max="15124" width="20.140625" style="2" customWidth="1"/>
    <col min="15125" max="15367" width="9.140625" style="2"/>
    <col min="15368" max="15368" width="41.85546875" style="2" customWidth="1"/>
    <col min="15369" max="15370" width="19" style="2" customWidth="1"/>
    <col min="15371" max="15371" width="33.5703125" style="2" customWidth="1"/>
    <col min="15372" max="15372" width="4.140625" style="2" customWidth="1"/>
    <col min="15373" max="15373" width="20.140625" style="2" customWidth="1"/>
    <col min="15374" max="15374" width="17.140625" style="2" customWidth="1"/>
    <col min="15375" max="15375" width="16" style="2" customWidth="1"/>
    <col min="15376" max="15376" width="21.5703125" style="2" customWidth="1"/>
    <col min="15377" max="15378" width="9.140625" style="2"/>
    <col min="15379" max="15379" width="14.85546875" style="2" customWidth="1"/>
    <col min="15380" max="15380" width="20.140625" style="2" customWidth="1"/>
    <col min="15381" max="15623" width="9.140625" style="2"/>
    <col min="15624" max="15624" width="41.85546875" style="2" customWidth="1"/>
    <col min="15625" max="15626" width="19" style="2" customWidth="1"/>
    <col min="15627" max="15627" width="33.5703125" style="2" customWidth="1"/>
    <col min="15628" max="15628" width="4.140625" style="2" customWidth="1"/>
    <col min="15629" max="15629" width="20.140625" style="2" customWidth="1"/>
    <col min="15630" max="15630" width="17.140625" style="2" customWidth="1"/>
    <col min="15631" max="15631" width="16" style="2" customWidth="1"/>
    <col min="15632" max="15632" width="21.5703125" style="2" customWidth="1"/>
    <col min="15633" max="15634" width="9.140625" style="2"/>
    <col min="15635" max="15635" width="14.85546875" style="2" customWidth="1"/>
    <col min="15636" max="15636" width="20.140625" style="2" customWidth="1"/>
    <col min="15637" max="15879" width="9.140625" style="2"/>
    <col min="15880" max="15880" width="41.85546875" style="2" customWidth="1"/>
    <col min="15881" max="15882" width="19" style="2" customWidth="1"/>
    <col min="15883" max="15883" width="33.5703125" style="2" customWidth="1"/>
    <col min="15884" max="15884" width="4.140625" style="2" customWidth="1"/>
    <col min="15885" max="15885" width="20.140625" style="2" customWidth="1"/>
    <col min="15886" max="15886" width="17.140625" style="2" customWidth="1"/>
    <col min="15887" max="15887" width="16" style="2" customWidth="1"/>
    <col min="15888" max="15888" width="21.5703125" style="2" customWidth="1"/>
    <col min="15889" max="15890" width="9.140625" style="2"/>
    <col min="15891" max="15891" width="14.85546875" style="2" customWidth="1"/>
    <col min="15892" max="15892" width="20.140625" style="2" customWidth="1"/>
    <col min="15893" max="16135" width="9.140625" style="2"/>
    <col min="16136" max="16136" width="41.85546875" style="2" customWidth="1"/>
    <col min="16137" max="16138" width="19" style="2" customWidth="1"/>
    <col min="16139" max="16139" width="33.5703125" style="2" customWidth="1"/>
    <col min="16140" max="16140" width="4.140625" style="2" customWidth="1"/>
    <col min="16141" max="16141" width="20.140625" style="2" customWidth="1"/>
    <col min="16142" max="16142" width="17.140625" style="2" customWidth="1"/>
    <col min="16143" max="16143" width="16" style="2" customWidth="1"/>
    <col min="16144" max="16144" width="21.5703125" style="2" customWidth="1"/>
    <col min="16145" max="16146" width="9.140625" style="2"/>
    <col min="16147" max="16147" width="14.85546875" style="2" customWidth="1"/>
    <col min="16148" max="16148" width="20.140625" style="2" customWidth="1"/>
    <col min="16149" max="16381" width="9.140625" style="2"/>
    <col min="16382" max="16384" width="10" style="2" customWidth="1"/>
  </cols>
  <sheetData>
    <row r="1" spans="1:13" ht="22.9" customHeight="1" x14ac:dyDescent="0.3">
      <c r="A1" s="49" t="s">
        <v>43</v>
      </c>
      <c r="B1" s="49"/>
      <c r="C1" s="49"/>
      <c r="D1" s="49"/>
      <c r="E1" s="3"/>
      <c r="F1" s="3"/>
      <c r="G1" s="3"/>
      <c r="H1" s="3"/>
      <c r="I1" s="3"/>
      <c r="J1" s="3"/>
      <c r="K1" s="3"/>
    </row>
    <row r="2" spans="1:13" ht="22.9" customHeight="1" x14ac:dyDescent="0.3">
      <c r="A2" s="49"/>
      <c r="B2" s="49"/>
      <c r="C2" s="49"/>
      <c r="D2" s="49"/>
      <c r="E2" s="3"/>
      <c r="F2" s="3"/>
      <c r="G2" s="3"/>
      <c r="H2" s="3"/>
      <c r="I2" s="3"/>
      <c r="J2" s="3"/>
      <c r="K2" s="3"/>
    </row>
    <row r="3" spans="1:13" ht="75.75" customHeight="1" x14ac:dyDescent="0.2">
      <c r="A3" s="161" t="s">
        <v>117</v>
      </c>
      <c r="B3" s="161"/>
      <c r="C3" s="161"/>
      <c r="D3" s="161"/>
      <c r="E3" s="162"/>
      <c r="F3" s="162"/>
      <c r="G3" s="162"/>
      <c r="H3" s="162"/>
      <c r="I3" s="162"/>
      <c r="J3" s="162"/>
      <c r="K3" s="3"/>
    </row>
    <row r="4" spans="1:13" ht="17.25" customHeight="1" x14ac:dyDescent="0.25">
      <c r="A4" s="23"/>
      <c r="B4" s="68" t="s">
        <v>44</v>
      </c>
      <c r="C4" s="50" t="s">
        <v>44</v>
      </c>
      <c r="D4" s="68" t="s">
        <v>44</v>
      </c>
      <c r="E4" s="50" t="s">
        <v>44</v>
      </c>
      <c r="F4" s="50" t="s">
        <v>44</v>
      </c>
      <c r="G4" s="128"/>
      <c r="H4" s="128"/>
      <c r="I4" s="128"/>
      <c r="J4" s="128"/>
      <c r="K4" s="3"/>
    </row>
    <row r="5" spans="1:13" ht="18" x14ac:dyDescent="0.25">
      <c r="A5" s="107" t="s">
        <v>0</v>
      </c>
      <c r="B5" s="61" t="s">
        <v>84</v>
      </c>
      <c r="C5" s="61" t="s">
        <v>85</v>
      </c>
      <c r="D5" s="61" t="s">
        <v>64</v>
      </c>
      <c r="E5" s="97" t="s">
        <v>45</v>
      </c>
      <c r="F5" s="97" t="s">
        <v>93</v>
      </c>
      <c r="G5" s="129"/>
      <c r="H5" s="129"/>
      <c r="I5" s="129"/>
      <c r="J5" s="129"/>
      <c r="K5" s="2" t="s">
        <v>1</v>
      </c>
    </row>
    <row r="6" spans="1:13" ht="15.75" x14ac:dyDescent="0.25">
      <c r="A6" s="1"/>
      <c r="B6" s="1"/>
      <c r="C6" s="1"/>
      <c r="D6" s="1"/>
      <c r="K6" s="4"/>
      <c r="L6" s="4"/>
    </row>
    <row r="7" spans="1:13" s="10" customFormat="1" ht="16.5" x14ac:dyDescent="0.25">
      <c r="A7" s="51" t="s">
        <v>115</v>
      </c>
      <c r="B7" s="51"/>
      <c r="C7" s="51"/>
      <c r="D7" s="51"/>
      <c r="E7" s="11"/>
      <c r="F7" s="11"/>
      <c r="G7" s="11"/>
      <c r="H7" s="11"/>
      <c r="I7" s="11"/>
      <c r="J7" s="11"/>
      <c r="M7" s="22"/>
    </row>
    <row r="8" spans="1:13" s="10" customFormat="1" ht="16.5" x14ac:dyDescent="0.25">
      <c r="A8" s="51"/>
      <c r="B8" s="51"/>
      <c r="C8" s="51"/>
      <c r="D8" s="51"/>
      <c r="E8" s="11"/>
      <c r="F8" s="11"/>
      <c r="G8" s="11"/>
      <c r="H8" s="11"/>
      <c r="I8" s="11"/>
      <c r="J8" s="11"/>
      <c r="M8" s="22"/>
    </row>
    <row r="9" spans="1:13" s="10" customFormat="1" ht="15.75" x14ac:dyDescent="0.25">
      <c r="A9" s="13" t="s">
        <v>97</v>
      </c>
      <c r="B9" s="57">
        <f>4*296.57898168</f>
        <v>1186.3159267200001</v>
      </c>
      <c r="C9" s="57">
        <f>4*253.0910676</f>
        <v>1012.3642704</v>
      </c>
      <c r="D9" s="57">
        <v>1192.9846516699961</v>
      </c>
      <c r="E9" s="57">
        <v>1045.5327096399976</v>
      </c>
      <c r="F9" s="11"/>
      <c r="G9" s="11"/>
      <c r="H9" s="11"/>
      <c r="I9" s="11"/>
      <c r="J9" s="11"/>
      <c r="M9" s="22"/>
    </row>
    <row r="10" spans="1:13" s="10" customFormat="1" ht="30.75" x14ac:dyDescent="0.25">
      <c r="A10" s="144" t="s">
        <v>98</v>
      </c>
      <c r="B10" s="8">
        <f t="shared" ref="B10:E10" si="0">(B11+B12)/2</f>
        <v>4000.3969623213652</v>
      </c>
      <c r="C10" s="8">
        <f t="shared" si="0"/>
        <v>4437.5</v>
      </c>
      <c r="D10" s="8">
        <f t="shared" si="0"/>
        <v>4044.7150287984605</v>
      </c>
      <c r="E10" s="8">
        <f t="shared" si="0"/>
        <v>4227.2774263389256</v>
      </c>
      <c r="F10" s="11"/>
      <c r="G10" s="11"/>
      <c r="H10" s="11"/>
      <c r="I10" s="11"/>
      <c r="J10" s="11"/>
      <c r="M10" s="22"/>
    </row>
    <row r="11" spans="1:13" s="10" customFormat="1" ht="15.75" x14ac:dyDescent="0.25">
      <c r="A11" s="53" t="s">
        <v>48</v>
      </c>
      <c r="B11" s="55">
        <v>3839</v>
      </c>
      <c r="C11" s="55">
        <v>4250</v>
      </c>
      <c r="D11" s="55">
        <v>4250.4944807801103</v>
      </c>
      <c r="E11" s="55">
        <v>4204.06037189774</v>
      </c>
      <c r="F11" s="11"/>
      <c r="G11" s="11"/>
      <c r="H11" s="11"/>
      <c r="I11" s="11"/>
      <c r="J11" s="11"/>
      <c r="M11" s="22"/>
    </row>
    <row r="12" spans="1:13" s="10" customFormat="1" ht="15.75" x14ac:dyDescent="0.25">
      <c r="A12" s="53" t="s">
        <v>49</v>
      </c>
      <c r="B12" s="55">
        <v>4161.7939246427304</v>
      </c>
      <c r="C12" s="55">
        <v>4625</v>
      </c>
      <c r="D12" s="55">
        <v>3838.9355768168102</v>
      </c>
      <c r="E12" s="55">
        <v>4250.4944807801103</v>
      </c>
      <c r="F12" s="11"/>
      <c r="G12" s="11"/>
      <c r="H12" s="11"/>
      <c r="I12" s="11"/>
      <c r="J12" s="11"/>
      <c r="M12" s="22"/>
    </row>
    <row r="13" spans="1:13" s="10" customFormat="1" ht="15.75" x14ac:dyDescent="0.25">
      <c r="A13" s="35" t="s">
        <v>65</v>
      </c>
      <c r="B13" s="69">
        <f t="shared" ref="B13:C13" si="1">B9/B10</f>
        <v>0.29654955193036653</v>
      </c>
      <c r="C13" s="69">
        <f t="shared" si="1"/>
        <v>0.22813842713239438</v>
      </c>
      <c r="D13" s="69">
        <f>D9/D10</f>
        <v>0.29494899966398597</v>
      </c>
      <c r="E13" s="69">
        <f>E9/E10</f>
        <v>0.24733004347563992</v>
      </c>
      <c r="F13" s="11"/>
      <c r="G13" s="11"/>
      <c r="H13" s="11"/>
      <c r="I13" s="11"/>
      <c r="J13" s="11"/>
      <c r="M13" s="22"/>
    </row>
    <row r="14" spans="1:13" s="10" customFormat="1" ht="16.5" x14ac:dyDescent="0.25">
      <c r="A14" s="51"/>
      <c r="B14" s="51"/>
      <c r="C14" s="51"/>
      <c r="D14" s="51"/>
      <c r="E14" s="11"/>
      <c r="F14" s="11"/>
      <c r="G14" s="108"/>
      <c r="H14" s="108"/>
      <c r="I14" s="108"/>
      <c r="J14" s="11"/>
      <c r="M14" s="22"/>
    </row>
    <row r="15" spans="1:13" s="10" customFormat="1" ht="16.5" x14ac:dyDescent="0.25">
      <c r="A15" s="51"/>
      <c r="B15" s="51"/>
      <c r="C15" s="51"/>
      <c r="D15" s="51"/>
      <c r="E15" s="11"/>
      <c r="F15" s="11"/>
      <c r="G15" s="108"/>
      <c r="H15" s="108"/>
      <c r="I15" s="108"/>
      <c r="J15" s="11"/>
      <c r="M15" s="22"/>
    </row>
    <row r="16" spans="1:13" s="10" customFormat="1" ht="16.5" x14ac:dyDescent="0.25">
      <c r="A16" s="70" t="s">
        <v>12</v>
      </c>
      <c r="B16" s="70"/>
      <c r="C16" s="70"/>
      <c r="D16" s="11"/>
      <c r="E16" s="11"/>
      <c r="F16" s="11"/>
      <c r="G16" s="108"/>
      <c r="H16" s="108"/>
      <c r="I16" s="108"/>
      <c r="J16" s="11"/>
      <c r="M16" s="22"/>
    </row>
    <row r="17" spans="1:13" s="10" customFormat="1" ht="15.75" x14ac:dyDescent="0.25">
      <c r="A17" s="11"/>
      <c r="B17" s="116"/>
      <c r="C17" s="116"/>
      <c r="D17" s="11"/>
      <c r="E17" s="11"/>
      <c r="F17" s="11"/>
      <c r="G17" s="108"/>
      <c r="H17" s="108"/>
      <c r="I17" s="108"/>
      <c r="J17" s="108"/>
      <c r="K17" s="71"/>
      <c r="M17" s="22"/>
    </row>
    <row r="18" spans="1:13" s="10" customFormat="1" ht="15.75" x14ac:dyDescent="0.25">
      <c r="A18" s="110" t="s">
        <v>68</v>
      </c>
      <c r="B18" s="95">
        <v>2606.4197046899999</v>
      </c>
      <c r="C18" s="95">
        <v>2593.8834939599997</v>
      </c>
      <c r="D18" s="57">
        <v>2595.63856493</v>
      </c>
      <c r="E18" s="57">
        <v>2603.91059322</v>
      </c>
      <c r="F18" s="57">
        <v>3288.1987968900003</v>
      </c>
      <c r="G18" s="118"/>
      <c r="H18" s="118"/>
      <c r="I18" s="118"/>
      <c r="J18" s="94"/>
      <c r="K18" s="71"/>
      <c r="M18" s="22"/>
    </row>
    <row r="19" spans="1:13" s="10" customFormat="1" ht="15.75" x14ac:dyDescent="0.25">
      <c r="A19" s="112" t="s">
        <v>68</v>
      </c>
      <c r="B19" s="116">
        <v>2606.4197046899999</v>
      </c>
      <c r="C19" s="116">
        <v>2593.8834939599997</v>
      </c>
      <c r="D19" s="8">
        <v>2595.63856493</v>
      </c>
      <c r="E19" s="8">
        <v>2603.91059322</v>
      </c>
      <c r="F19" s="8">
        <v>3288.1987968900003</v>
      </c>
      <c r="G19" s="118"/>
      <c r="H19" s="118"/>
      <c r="I19" s="118"/>
      <c r="J19" s="94"/>
      <c r="K19" s="71"/>
      <c r="M19" s="22"/>
    </row>
    <row r="20" spans="1:13" s="10" customFormat="1" ht="15.75" x14ac:dyDescent="0.25">
      <c r="A20" s="112" t="s">
        <v>69</v>
      </c>
      <c r="B20" s="116">
        <v>7479.6144152099987</v>
      </c>
      <c r="C20" s="116">
        <v>7970.8386166099999</v>
      </c>
      <c r="D20" s="8" vm="14">
        <v>7058.7336524099983</v>
      </c>
      <c r="E20" s="8" vm="2">
        <v>7687.0433352299997</v>
      </c>
      <c r="F20" s="8" vm="3">
        <v>10177.774642419998</v>
      </c>
      <c r="G20" s="118"/>
      <c r="H20" s="118"/>
      <c r="I20" s="118"/>
      <c r="J20" s="94"/>
      <c r="K20" s="71"/>
      <c r="M20" s="22"/>
    </row>
    <row r="21" spans="1:13" s="10" customFormat="1" ht="15.75" x14ac:dyDescent="0.25">
      <c r="A21" s="11" t="s">
        <v>53</v>
      </c>
      <c r="B21" s="67">
        <f t="shared" ref="B21:F21" si="2">B18/(B19+B20)</f>
        <v>0.25841868802996293</v>
      </c>
      <c r="C21" s="67">
        <f t="shared" si="2"/>
        <v>0.24552311616079522</v>
      </c>
      <c r="D21" s="67">
        <f t="shared" si="2"/>
        <v>0.26885627635819059</v>
      </c>
      <c r="E21" s="67">
        <f t="shared" si="2"/>
        <v>0.25302907887103865</v>
      </c>
      <c r="F21" s="67">
        <f t="shared" si="2"/>
        <v>0.24418574800474946</v>
      </c>
      <c r="G21" s="126"/>
      <c r="H21" s="126"/>
      <c r="I21" s="126"/>
      <c r="J21" s="109"/>
      <c r="K21" s="71"/>
      <c r="M21" s="22"/>
    </row>
    <row r="22" spans="1:13" s="10" customFormat="1" ht="16.5" x14ac:dyDescent="0.25">
      <c r="A22" s="51"/>
      <c r="B22" s="51"/>
      <c r="C22" s="51"/>
      <c r="D22" s="51"/>
      <c r="E22" s="11"/>
      <c r="F22" s="11"/>
      <c r="G22" s="108"/>
      <c r="H22" s="108"/>
      <c r="I22" s="108"/>
      <c r="J22" s="108"/>
      <c r="K22" s="71"/>
      <c r="M22" s="22"/>
    </row>
    <row r="23" spans="1:13" s="10" customFormat="1" ht="16.5" x14ac:dyDescent="0.25">
      <c r="A23" s="51"/>
      <c r="B23" s="51"/>
      <c r="C23" s="51"/>
      <c r="D23" s="51"/>
      <c r="E23" s="11"/>
      <c r="F23" s="11"/>
      <c r="G23" s="108"/>
      <c r="H23" s="108"/>
      <c r="I23" s="108"/>
      <c r="J23" s="108"/>
      <c r="K23" s="71"/>
      <c r="M23" s="22"/>
    </row>
    <row r="24" spans="1:13" s="10" customFormat="1" ht="16.5" x14ac:dyDescent="0.25">
      <c r="A24" s="51" t="s">
        <v>2</v>
      </c>
      <c r="B24" s="51"/>
      <c r="C24" s="51"/>
      <c r="D24" s="51"/>
      <c r="E24" s="11"/>
      <c r="F24" s="11"/>
      <c r="G24" s="108"/>
      <c r="H24" s="108"/>
      <c r="I24" s="108"/>
      <c r="J24" s="108"/>
      <c r="K24" s="71"/>
      <c r="M24" s="22"/>
    </row>
    <row r="25" spans="1:13" s="10" customFormat="1" ht="15.75" x14ac:dyDescent="0.25">
      <c r="A25" s="11"/>
      <c r="B25" s="11"/>
      <c r="C25" s="11"/>
      <c r="D25" s="11"/>
      <c r="E25" s="11"/>
      <c r="F25" s="11"/>
      <c r="G25" s="108"/>
      <c r="H25" s="108"/>
      <c r="I25" s="108"/>
      <c r="J25" s="108"/>
      <c r="K25" s="71"/>
      <c r="M25" s="22"/>
    </row>
    <row r="26" spans="1:13" s="10" customFormat="1" ht="15.75" x14ac:dyDescent="0.25">
      <c r="A26" s="12" t="s">
        <v>72</v>
      </c>
      <c r="B26" s="116">
        <v>2187.9280841599998</v>
      </c>
      <c r="C26" s="116">
        <v>2019.5996906</v>
      </c>
      <c r="D26" s="116">
        <v>8386.2558352100023</v>
      </c>
      <c r="E26" s="116">
        <v>7535.4804586099908</v>
      </c>
      <c r="F26" s="116">
        <v>7277.3993779700004</v>
      </c>
      <c r="G26" s="118"/>
      <c r="H26" s="118"/>
      <c r="I26" s="118"/>
      <c r="J26" s="94"/>
      <c r="K26" s="71"/>
      <c r="M26" s="22"/>
    </row>
    <row r="27" spans="1:13" s="10" customFormat="1" ht="15.75" x14ac:dyDescent="0.25">
      <c r="A27" s="12" t="s">
        <v>58</v>
      </c>
      <c r="B27" s="116">
        <v>-1289.12057652</v>
      </c>
      <c r="C27" s="116">
        <v>-1261.1011624</v>
      </c>
      <c r="D27" s="8">
        <v>-4947.9785875799926</v>
      </c>
      <c r="E27" s="8">
        <v>-4481.8857579699916</v>
      </c>
      <c r="F27" s="8">
        <v>-4420.1793708500018</v>
      </c>
      <c r="G27" s="118"/>
      <c r="H27" s="118"/>
      <c r="I27" s="118"/>
      <c r="J27" s="94"/>
      <c r="K27" s="71"/>
      <c r="M27" s="22"/>
    </row>
    <row r="28" spans="1:13" s="10" customFormat="1" ht="15.75" x14ac:dyDescent="0.25">
      <c r="A28" s="13" t="s">
        <v>96</v>
      </c>
      <c r="B28" s="95">
        <v>-562.68266400000005</v>
      </c>
      <c r="C28" s="95">
        <v>-498.55753342999998</v>
      </c>
      <c r="D28" s="57">
        <v>-2122.4570889199999</v>
      </c>
      <c r="E28" s="57">
        <v>-1889.9377734000007</v>
      </c>
      <c r="F28" s="57">
        <v>-1826.0338348500004</v>
      </c>
      <c r="G28" s="118"/>
      <c r="H28" s="118"/>
      <c r="I28" s="118"/>
      <c r="J28" s="94"/>
      <c r="K28" s="71"/>
      <c r="M28" s="22"/>
    </row>
    <row r="29" spans="1:13" s="10" customFormat="1" ht="15.75" x14ac:dyDescent="0.25">
      <c r="A29" s="14" t="s">
        <v>2</v>
      </c>
      <c r="B29" s="9">
        <f>B26+B27+B28</f>
        <v>336.12484363999977</v>
      </c>
      <c r="C29" s="9">
        <f t="shared" ref="C29:F29" si="3">C26+C27+C28</f>
        <v>259.94099477000003</v>
      </c>
      <c r="D29" s="9">
        <f t="shared" si="3"/>
        <v>1315.8201587100098</v>
      </c>
      <c r="E29" s="9">
        <f t="shared" si="3"/>
        <v>1163.6569272399986</v>
      </c>
      <c r="F29" s="9">
        <f t="shared" si="3"/>
        <v>1031.1861722699982</v>
      </c>
      <c r="G29" s="93"/>
      <c r="H29" s="93"/>
      <c r="I29" s="93"/>
      <c r="J29" s="94"/>
      <c r="K29" s="71"/>
      <c r="M29" s="22"/>
    </row>
    <row r="30" spans="1:13" s="10" customFormat="1" ht="15.75" x14ac:dyDescent="0.25">
      <c r="A30" s="14"/>
      <c r="B30" s="14"/>
      <c r="C30" s="14"/>
      <c r="D30" s="14"/>
      <c r="E30" s="9"/>
      <c r="F30" s="9"/>
      <c r="G30" s="93"/>
      <c r="H30" s="93"/>
      <c r="I30" s="93"/>
      <c r="J30" s="94"/>
      <c r="K30" s="71"/>
      <c r="M30" s="22"/>
    </row>
    <row r="31" spans="1:13" s="10" customFormat="1" ht="15.75" x14ac:dyDescent="0.25">
      <c r="A31" s="14"/>
      <c r="B31" s="14"/>
      <c r="C31" s="14"/>
      <c r="D31" s="14"/>
      <c r="E31" s="9"/>
      <c r="F31" s="9"/>
      <c r="G31" s="93"/>
      <c r="H31" s="93"/>
      <c r="I31" s="93"/>
      <c r="J31" s="58"/>
      <c r="M31" s="22"/>
    </row>
    <row r="32" spans="1:13" s="10" customFormat="1" ht="16.5" x14ac:dyDescent="0.25">
      <c r="A32" s="51" t="s">
        <v>34</v>
      </c>
      <c r="B32" s="51"/>
      <c r="C32" s="51"/>
      <c r="D32" s="51"/>
      <c r="E32" s="11"/>
      <c r="F32" s="9"/>
      <c r="G32" s="93"/>
      <c r="H32" s="93"/>
      <c r="I32" s="93"/>
      <c r="J32" s="58"/>
      <c r="M32" s="22"/>
    </row>
    <row r="33" spans="1:13" s="10" customFormat="1" ht="16.5" x14ac:dyDescent="0.25">
      <c r="A33" s="51"/>
      <c r="B33" s="51"/>
      <c r="C33" s="51"/>
      <c r="D33" s="51"/>
      <c r="E33" s="11"/>
      <c r="F33" s="9"/>
      <c r="G33" s="93"/>
      <c r="H33" s="93"/>
      <c r="I33" s="93"/>
      <c r="J33" s="58"/>
      <c r="M33" s="22"/>
    </row>
    <row r="34" spans="1:13" s="10" customFormat="1" ht="15.75" x14ac:dyDescent="0.25">
      <c r="A34" s="36" t="s">
        <v>8</v>
      </c>
      <c r="B34" s="118">
        <v>285.45642504999984</v>
      </c>
      <c r="C34" s="118">
        <v>369.06138578000065</v>
      </c>
      <c r="D34" s="8">
        <v>1229.274368169996</v>
      </c>
      <c r="E34" s="8">
        <v>1142.034044980001</v>
      </c>
      <c r="F34" s="9"/>
      <c r="G34" s="93"/>
      <c r="H34" s="93"/>
      <c r="I34" s="93"/>
      <c r="J34" s="58"/>
      <c r="M34" s="22"/>
    </row>
    <row r="35" spans="1:13" s="10" customFormat="1" ht="15.75" x14ac:dyDescent="0.25">
      <c r="A35" s="37" t="s">
        <v>50</v>
      </c>
      <c r="B35" s="119" t="s">
        <v>47</v>
      </c>
      <c r="C35" s="118" vm="24">
        <v>-21.87288191</v>
      </c>
      <c r="D35" s="8" vm="15">
        <v>-58.99347435</v>
      </c>
      <c r="E35" s="8" vm="1">
        <v>-76.457262100000008</v>
      </c>
      <c r="F35" s="9"/>
      <c r="G35" s="93"/>
      <c r="H35" s="93"/>
      <c r="I35" s="93"/>
      <c r="J35" s="58"/>
      <c r="M35" s="22"/>
    </row>
    <row r="36" spans="1:13" s="10" customFormat="1" ht="15.75" x14ac:dyDescent="0.25">
      <c r="A36" s="37" t="s">
        <v>51</v>
      </c>
      <c r="B36" s="118">
        <v>50.839814760000003</v>
      </c>
      <c r="C36" s="118">
        <v>-106.01813142000002</v>
      </c>
      <c r="D36" s="8">
        <v>-232.31524528999995</v>
      </c>
      <c r="E36" s="8">
        <v>-327.37085224000003</v>
      </c>
      <c r="F36" s="9"/>
      <c r="G36" s="93"/>
      <c r="H36" s="93"/>
      <c r="I36" s="93"/>
      <c r="J36" s="58"/>
      <c r="M36" s="22"/>
    </row>
    <row r="37" spans="1:13" s="10" customFormat="1" ht="15.75" x14ac:dyDescent="0.25">
      <c r="A37" s="37" t="s">
        <v>9</v>
      </c>
      <c r="B37" s="118">
        <v>-78</v>
      </c>
      <c r="C37" s="118">
        <v>-28.900533099999997</v>
      </c>
      <c r="D37" s="8">
        <v>14.539134349999998</v>
      </c>
      <c r="E37" s="8">
        <v>198.13599006999999</v>
      </c>
      <c r="F37" s="9"/>
      <c r="G37" s="93"/>
      <c r="H37" s="93"/>
      <c r="I37" s="93"/>
      <c r="J37" s="58"/>
      <c r="M37" s="22"/>
    </row>
    <row r="38" spans="1:13" s="10" customFormat="1" ht="15.75" x14ac:dyDescent="0.25">
      <c r="A38" s="37" t="s">
        <v>10</v>
      </c>
      <c r="B38" s="118">
        <v>25.745504390000001</v>
      </c>
      <c r="C38" s="118">
        <v>18.272646050000002</v>
      </c>
      <c r="D38" s="8">
        <v>78.990767579999996</v>
      </c>
      <c r="E38" s="8">
        <v>68.435499239999999</v>
      </c>
      <c r="F38" s="9"/>
      <c r="G38" s="93"/>
      <c r="H38" s="93"/>
      <c r="I38" s="93"/>
      <c r="J38" s="58"/>
      <c r="M38" s="22"/>
    </row>
    <row r="39" spans="1:13" s="10" customFormat="1" ht="15.75" x14ac:dyDescent="0.25">
      <c r="A39" s="37" t="s">
        <v>11</v>
      </c>
      <c r="B39" s="92" t="s">
        <v>47</v>
      </c>
      <c r="C39" s="92" t="s">
        <v>47</v>
      </c>
      <c r="D39" s="52">
        <v>164.15142069999999</v>
      </c>
      <c r="E39" s="54" t="s">
        <v>47</v>
      </c>
      <c r="F39" s="9"/>
      <c r="G39" s="93"/>
      <c r="H39" s="93"/>
      <c r="I39" s="93"/>
      <c r="J39" s="58"/>
      <c r="M39" s="22"/>
    </row>
    <row r="40" spans="1:13" s="10" customFormat="1" ht="15.75" x14ac:dyDescent="0.25">
      <c r="A40" s="38" t="s">
        <v>52</v>
      </c>
      <c r="B40" s="57">
        <v>12.83066996</v>
      </c>
      <c r="C40" s="57">
        <v>22.548582199999998</v>
      </c>
      <c r="D40" s="57">
        <v>-2.6623194900000158</v>
      </c>
      <c r="E40" s="57">
        <v>40.755289690000041</v>
      </c>
      <c r="F40" s="93"/>
      <c r="G40" s="93"/>
      <c r="H40" s="93"/>
      <c r="I40" s="93"/>
      <c r="J40" s="94"/>
      <c r="M40" s="22"/>
    </row>
    <row r="41" spans="1:13" s="10" customFormat="1" ht="15.75" x14ac:dyDescent="0.25">
      <c r="A41" s="14" t="s">
        <v>34</v>
      </c>
      <c r="B41" s="117">
        <f>SUM(B34:B40)</f>
        <v>296.87241415999989</v>
      </c>
      <c r="C41" s="117">
        <f t="shared" ref="C41" si="4">SUM(C34:C40)</f>
        <v>253.09106760000063</v>
      </c>
      <c r="D41" s="9">
        <f>SUM(D34:D40)</f>
        <v>1192.9846516699961</v>
      </c>
      <c r="E41" s="9">
        <f>SUM(E34:E40)</f>
        <v>1045.532709640001</v>
      </c>
      <c r="F41" s="88"/>
      <c r="G41" s="88"/>
      <c r="H41" s="88"/>
      <c r="I41" s="88"/>
      <c r="J41" s="88"/>
      <c r="M41" s="22"/>
    </row>
    <row r="42" spans="1:13" s="10" customFormat="1" ht="15.75" x14ac:dyDescent="0.25">
      <c r="A42" s="14"/>
      <c r="B42" s="14"/>
      <c r="C42" s="14"/>
      <c r="D42" s="14"/>
      <c r="E42" s="9"/>
      <c r="F42" s="9"/>
      <c r="G42" s="93"/>
      <c r="H42" s="93"/>
      <c r="I42" s="93"/>
      <c r="J42" s="58"/>
      <c r="M42" s="22"/>
    </row>
    <row r="43" spans="1:13" s="10" customFormat="1" ht="15.75" x14ac:dyDescent="0.25">
      <c r="A43" s="14"/>
      <c r="B43" s="14"/>
      <c r="C43" s="14"/>
      <c r="D43" s="80"/>
      <c r="E43" s="9"/>
      <c r="F43" s="9"/>
      <c r="G43" s="93"/>
      <c r="H43" s="93"/>
      <c r="I43" s="93"/>
      <c r="J43" s="58"/>
      <c r="M43" s="22"/>
    </row>
    <row r="44" spans="1:13" s="10" customFormat="1" ht="16.5" x14ac:dyDescent="0.25">
      <c r="A44" s="51" t="s">
        <v>14</v>
      </c>
      <c r="B44" s="14"/>
      <c r="C44" s="14"/>
      <c r="D44" s="80"/>
      <c r="E44" s="9"/>
      <c r="F44" s="9"/>
      <c r="G44" s="93"/>
      <c r="H44" s="93"/>
      <c r="I44" s="93"/>
      <c r="J44" s="58"/>
      <c r="M44" s="22"/>
    </row>
    <row r="45" spans="1:13" s="10" customFormat="1" ht="16.5" x14ac:dyDescent="0.25">
      <c r="A45" s="51"/>
      <c r="B45" s="8"/>
      <c r="C45" s="8"/>
      <c r="D45" s="51"/>
      <c r="E45" s="9"/>
      <c r="F45" s="9"/>
      <c r="G45" s="93"/>
      <c r="H45" s="93"/>
      <c r="I45" s="93"/>
      <c r="J45" s="58"/>
      <c r="M45" s="22"/>
    </row>
    <row r="46" spans="1:13" s="10" customFormat="1" ht="15.75" x14ac:dyDescent="0.25">
      <c r="A46" s="13" t="s">
        <v>4</v>
      </c>
      <c r="B46" s="57">
        <v>1289.12057652</v>
      </c>
      <c r="C46" s="57">
        <v>1261.1011624000005</v>
      </c>
      <c r="D46" s="57">
        <v>4947.9785875799926</v>
      </c>
      <c r="E46" s="57">
        <v>4481.8857579699916</v>
      </c>
      <c r="F46" s="57">
        <v>4420.1793708499999</v>
      </c>
      <c r="G46" s="93"/>
      <c r="H46" s="93"/>
      <c r="I46" s="93"/>
      <c r="J46" s="58"/>
      <c r="M46" s="22"/>
    </row>
    <row r="47" spans="1:13" s="10" customFormat="1" ht="15.75" x14ac:dyDescent="0.25">
      <c r="A47" s="12" t="s">
        <v>72</v>
      </c>
      <c r="B47" s="8">
        <v>2187.9280841599898</v>
      </c>
      <c r="C47" s="8">
        <v>2019.5996906</v>
      </c>
      <c r="D47" s="8">
        <v>8386.2558352100023</v>
      </c>
      <c r="E47" s="8">
        <v>7535.4804586099908</v>
      </c>
      <c r="F47" s="8">
        <v>7277.3993779700004</v>
      </c>
      <c r="G47" s="93"/>
      <c r="H47" s="93"/>
      <c r="I47" s="93"/>
      <c r="J47" s="58"/>
      <c r="M47" s="22"/>
    </row>
    <row r="48" spans="1:13" s="10" customFormat="1" ht="16.5" x14ac:dyDescent="0.25">
      <c r="A48" s="35" t="s">
        <v>14</v>
      </c>
      <c r="B48" s="75">
        <f>B46/B47</f>
        <v>0.58919696028991353</v>
      </c>
      <c r="C48" s="75">
        <f>C46/C47</f>
        <v>0.62443125153447698</v>
      </c>
      <c r="D48" s="75">
        <f t="shared" ref="D48:F48" si="5">D46/D47</f>
        <v>0.59001045100552774</v>
      </c>
      <c r="E48" s="75">
        <f t="shared" si="5"/>
        <v>0.59477106769602439</v>
      </c>
      <c r="F48" s="75">
        <f t="shared" si="5"/>
        <v>0.60738447091837222</v>
      </c>
      <c r="G48" s="93"/>
      <c r="H48" s="93"/>
      <c r="I48" s="93"/>
      <c r="J48" s="58"/>
      <c r="M48" s="22"/>
    </row>
    <row r="49" spans="1:13" s="10" customFormat="1" ht="15.75" x14ac:dyDescent="0.25">
      <c r="A49" s="14"/>
      <c r="B49" s="14"/>
      <c r="C49" s="14"/>
      <c r="D49" s="80"/>
      <c r="E49" s="9"/>
      <c r="F49" s="9"/>
      <c r="G49" s="93"/>
      <c r="H49" s="93"/>
      <c r="I49" s="93"/>
      <c r="J49" s="58"/>
      <c r="M49" s="22"/>
    </row>
    <row r="50" spans="1:13" s="10" customFormat="1" ht="15.75" x14ac:dyDescent="0.25">
      <c r="A50" s="14"/>
      <c r="B50" s="14"/>
      <c r="C50" s="14"/>
      <c r="D50" s="80"/>
      <c r="E50" s="9"/>
      <c r="F50" s="9"/>
      <c r="G50" s="93"/>
      <c r="H50" s="93"/>
      <c r="I50" s="93"/>
      <c r="J50" s="58"/>
      <c r="M50" s="22"/>
    </row>
    <row r="51" spans="1:13" s="10" customFormat="1" ht="16.5" x14ac:dyDescent="0.25">
      <c r="A51" s="51" t="s">
        <v>16</v>
      </c>
      <c r="B51" s="14"/>
      <c r="C51" s="14"/>
      <c r="D51" s="80"/>
      <c r="E51" s="9"/>
      <c r="F51" s="9"/>
      <c r="G51" s="93"/>
      <c r="H51" s="93"/>
      <c r="I51" s="93"/>
      <c r="J51" s="58"/>
      <c r="M51" s="22"/>
    </row>
    <row r="52" spans="1:13" s="10" customFormat="1" ht="16.5" x14ac:dyDescent="0.25">
      <c r="A52" s="51"/>
      <c r="B52" s="8"/>
      <c r="C52" s="8"/>
      <c r="D52" s="51"/>
      <c r="E52" s="9"/>
      <c r="F52" s="9"/>
      <c r="G52" s="93"/>
      <c r="H52" s="93"/>
      <c r="I52" s="93"/>
      <c r="J52" s="58"/>
      <c r="M52" s="22"/>
    </row>
    <row r="53" spans="1:13" s="10" customFormat="1" ht="15.75" x14ac:dyDescent="0.25">
      <c r="A53" s="13" t="s">
        <v>91</v>
      </c>
      <c r="B53" s="57">
        <v>562.68266400000005</v>
      </c>
      <c r="C53" s="57">
        <v>498.55753342999986</v>
      </c>
      <c r="D53" s="57">
        <v>2122.4570889199999</v>
      </c>
      <c r="E53" s="57">
        <v>1889.9377734000007</v>
      </c>
      <c r="F53" s="57">
        <v>1826.0338348499999</v>
      </c>
      <c r="G53" s="93"/>
      <c r="H53" s="93"/>
      <c r="I53" s="93"/>
      <c r="J53" s="58"/>
      <c r="M53" s="22"/>
    </row>
    <row r="54" spans="1:13" s="10" customFormat="1" ht="15.75" x14ac:dyDescent="0.25">
      <c r="A54" s="12" t="s">
        <v>72</v>
      </c>
      <c r="B54" s="8">
        <v>2187.9280841599898</v>
      </c>
      <c r="C54" s="8">
        <v>2019.5996906</v>
      </c>
      <c r="D54" s="8">
        <v>8386.2558352100023</v>
      </c>
      <c r="E54" s="8">
        <v>7535.4804586099908</v>
      </c>
      <c r="F54" s="8">
        <v>7277.3993779700004</v>
      </c>
      <c r="G54" s="93"/>
      <c r="H54" s="93"/>
      <c r="I54" s="93"/>
      <c r="J54" s="58"/>
      <c r="M54" s="22"/>
    </row>
    <row r="55" spans="1:13" s="10" customFormat="1" ht="16.5" x14ac:dyDescent="0.25">
      <c r="A55" s="35" t="s">
        <v>16</v>
      </c>
      <c r="B55" s="75">
        <f>B53/B54</f>
        <v>0.25717603246362208</v>
      </c>
      <c r="C55" s="75">
        <f>C53/C54</f>
        <v>0.24685958101027641</v>
      </c>
      <c r="D55" s="75">
        <f t="shared" ref="D55" si="6">D53/D54</f>
        <v>0.25308756739912297</v>
      </c>
      <c r="E55" s="75">
        <f t="shared" ref="E55" si="7">E53/E54</f>
        <v>0.25080521192786986</v>
      </c>
      <c r="F55" s="75">
        <f t="shared" ref="F55" si="8">F53/F54</f>
        <v>0.25091845864303303</v>
      </c>
      <c r="G55" s="93"/>
      <c r="H55" s="93"/>
      <c r="I55" s="93"/>
      <c r="J55" s="58"/>
      <c r="M55" s="22"/>
    </row>
    <row r="56" spans="1:13" s="10" customFormat="1" ht="15.75" x14ac:dyDescent="0.25">
      <c r="A56" s="14"/>
      <c r="B56" s="14"/>
      <c r="C56" s="14"/>
      <c r="D56" s="80"/>
      <c r="E56" s="9"/>
      <c r="F56" s="9"/>
      <c r="G56" s="93"/>
      <c r="H56" s="93"/>
      <c r="I56" s="93"/>
      <c r="J56" s="58"/>
      <c r="M56" s="22"/>
    </row>
    <row r="57" spans="1:13" s="10" customFormat="1" ht="15.75" x14ac:dyDescent="0.25">
      <c r="A57" s="14"/>
      <c r="B57" s="14"/>
      <c r="C57" s="14"/>
      <c r="D57" s="80"/>
      <c r="E57" s="9"/>
      <c r="F57" s="9"/>
      <c r="G57" s="93"/>
      <c r="H57" s="93"/>
      <c r="I57" s="93"/>
      <c r="J57" s="58"/>
      <c r="M57" s="22"/>
    </row>
    <row r="58" spans="1:13" s="10" customFormat="1" ht="16.5" x14ac:dyDescent="0.25">
      <c r="A58" s="51" t="s">
        <v>6</v>
      </c>
      <c r="B58" s="51"/>
      <c r="C58" s="51"/>
      <c r="D58" s="51"/>
      <c r="E58" s="9"/>
      <c r="F58" s="9"/>
      <c r="G58" s="93"/>
      <c r="H58" s="93"/>
      <c r="I58" s="93"/>
      <c r="J58" s="58"/>
      <c r="M58" s="22"/>
    </row>
    <row r="59" spans="1:13" s="10" customFormat="1" ht="16.5" x14ac:dyDescent="0.25">
      <c r="A59" s="51"/>
      <c r="B59" s="8"/>
      <c r="C59" s="8"/>
      <c r="D59" s="51"/>
      <c r="E59" s="9"/>
      <c r="F59" s="9"/>
      <c r="G59" s="93"/>
      <c r="H59" s="93"/>
      <c r="I59" s="93"/>
      <c r="J59" s="58"/>
      <c r="M59" s="22"/>
    </row>
    <row r="60" spans="1:13" s="10" customFormat="1" ht="15.75" x14ac:dyDescent="0.25">
      <c r="A60" s="12" t="s">
        <v>4</v>
      </c>
      <c r="B60" s="8">
        <v>1289.12057652</v>
      </c>
      <c r="C60" s="8">
        <v>1261.1011624000005</v>
      </c>
      <c r="D60" s="8">
        <v>4947.9785875799926</v>
      </c>
      <c r="E60" s="8">
        <v>4481.8857579699916</v>
      </c>
      <c r="F60" s="8">
        <v>4420.1793708499999</v>
      </c>
      <c r="G60" s="118"/>
      <c r="H60" s="118"/>
      <c r="I60" s="118"/>
      <c r="J60" s="58"/>
      <c r="M60" s="22"/>
    </row>
    <row r="61" spans="1:13" s="10" customFormat="1" ht="15.75" x14ac:dyDescent="0.25">
      <c r="A61" s="13" t="s">
        <v>91</v>
      </c>
      <c r="B61" s="57">
        <v>562.68266400000005</v>
      </c>
      <c r="C61" s="57">
        <v>498.55753342999986</v>
      </c>
      <c r="D61" s="57">
        <v>2122.4570889199999</v>
      </c>
      <c r="E61" s="57">
        <v>1889.9377734000007</v>
      </c>
      <c r="F61" s="57">
        <v>1826.0338348499999</v>
      </c>
      <c r="G61" s="118"/>
      <c r="H61" s="118"/>
      <c r="I61" s="118"/>
      <c r="J61" s="58"/>
      <c r="M61" s="22"/>
    </row>
    <row r="62" spans="1:13" s="10" customFormat="1" ht="15.75" x14ac:dyDescent="0.25">
      <c r="A62" s="12" t="s">
        <v>72</v>
      </c>
      <c r="B62" s="8">
        <v>2187.9280841599898</v>
      </c>
      <c r="C62" s="8">
        <v>2019.5996906</v>
      </c>
      <c r="D62" s="8">
        <v>8386.2558352100023</v>
      </c>
      <c r="E62" s="8">
        <v>7535.4804586099908</v>
      </c>
      <c r="F62" s="8">
        <v>7277.3993779700004</v>
      </c>
      <c r="G62" s="118"/>
      <c r="H62" s="118"/>
      <c r="I62" s="118"/>
      <c r="J62" s="58"/>
      <c r="M62" s="22"/>
    </row>
    <row r="63" spans="1:13" s="10" customFormat="1" ht="16.5" x14ac:dyDescent="0.25">
      <c r="A63" s="35" t="s">
        <v>6</v>
      </c>
      <c r="B63" s="75">
        <f>(B60+B61)/B62</f>
        <v>0.84637299275353561</v>
      </c>
      <c r="C63" s="75">
        <f t="shared" ref="C63:F63" si="9">(C60+C61)/C62</f>
        <v>0.87129083254475337</v>
      </c>
      <c r="D63" s="75">
        <f t="shared" si="9"/>
        <v>0.84309801840465071</v>
      </c>
      <c r="E63" s="75">
        <f t="shared" si="9"/>
        <v>0.84557627962389426</v>
      </c>
      <c r="F63" s="75">
        <f t="shared" si="9"/>
        <v>0.8583029295614053</v>
      </c>
      <c r="G63" s="127"/>
      <c r="H63" s="127"/>
      <c r="I63" s="127"/>
      <c r="J63" s="58"/>
      <c r="M63" s="22"/>
    </row>
    <row r="64" spans="1:13" s="10" customFormat="1" ht="16.5" x14ac:dyDescent="0.25">
      <c r="A64" s="51"/>
      <c r="B64" s="75"/>
      <c r="C64" s="75"/>
      <c r="D64" s="75"/>
      <c r="E64" s="75"/>
      <c r="F64" s="75"/>
      <c r="G64" s="127"/>
      <c r="H64" s="127"/>
      <c r="I64" s="127"/>
      <c r="J64" s="58"/>
      <c r="M64" s="22"/>
    </row>
    <row r="65" spans="1:16" s="10" customFormat="1" ht="16.5" x14ac:dyDescent="0.25">
      <c r="A65" s="51"/>
      <c r="B65" s="51"/>
      <c r="C65" s="51"/>
      <c r="D65" s="51"/>
      <c r="E65" s="51"/>
      <c r="F65" s="51"/>
      <c r="G65" s="108"/>
      <c r="H65" s="108"/>
      <c r="I65" s="108" t="s">
        <v>95</v>
      </c>
      <c r="J65" s="58"/>
      <c r="M65" s="22"/>
    </row>
    <row r="66" spans="1:16" s="10" customFormat="1" ht="16.5" x14ac:dyDescent="0.25">
      <c r="A66" s="74" t="s">
        <v>114</v>
      </c>
      <c r="B66" s="74"/>
      <c r="C66" s="74"/>
      <c r="D66" s="74"/>
      <c r="E66" s="74"/>
      <c r="F66" s="51"/>
      <c r="G66" s="11"/>
      <c r="H66" s="11"/>
      <c r="I66" s="11"/>
      <c r="J66" s="58"/>
      <c r="M66" s="22"/>
    </row>
    <row r="67" spans="1:16" s="10" customFormat="1" ht="16.5" x14ac:dyDescent="0.25">
      <c r="A67" s="74"/>
      <c r="B67" s="74"/>
      <c r="C67" s="74"/>
      <c r="D67" s="74"/>
      <c r="E67" s="74"/>
      <c r="F67" s="51"/>
      <c r="G67" s="11"/>
      <c r="H67" s="11"/>
      <c r="I67" s="11"/>
      <c r="J67" s="58"/>
      <c r="M67" s="22"/>
    </row>
    <row r="68" spans="1:16" s="10" customFormat="1" ht="16.5" x14ac:dyDescent="0.25">
      <c r="A68" s="47" t="s">
        <v>14</v>
      </c>
      <c r="B68" s="99">
        <v>0.61125958211174747</v>
      </c>
      <c r="C68" s="99">
        <v>0.64269360447613655</v>
      </c>
      <c r="D68" s="99">
        <v>0.60988418960186186</v>
      </c>
      <c r="E68" s="99">
        <v>0.6113340011193843</v>
      </c>
      <c r="F68" s="51"/>
      <c r="G68" s="11"/>
      <c r="H68" s="11"/>
      <c r="I68" s="11"/>
      <c r="J68" s="58"/>
      <c r="M68" s="22"/>
    </row>
    <row r="69" spans="1:16" s="10" customFormat="1" ht="16.5" x14ac:dyDescent="0.2">
      <c r="A69" s="47" t="s">
        <v>42</v>
      </c>
      <c r="B69" s="100">
        <v>-9.6995901499056878E-3</v>
      </c>
      <c r="C69" s="100">
        <v>-2.7459548769048801E-2</v>
      </c>
      <c r="D69" s="100">
        <v>1.2468894031504805E-2</v>
      </c>
      <c r="E69" s="100">
        <v>1.2794860453503702E-2</v>
      </c>
      <c r="F69" s="86"/>
      <c r="G69" s="86"/>
      <c r="H69" s="86"/>
      <c r="I69" s="86"/>
      <c r="J69" s="86"/>
      <c r="M69" s="22"/>
    </row>
    <row r="70" spans="1:16" s="10" customFormat="1" ht="16.5" x14ac:dyDescent="0.2">
      <c r="A70" s="47" t="s">
        <v>41</v>
      </c>
      <c r="B70" s="100">
        <v>-4.9543644955983785E-3</v>
      </c>
      <c r="C70" s="100">
        <v>6.9171749811635819E-2</v>
      </c>
      <c r="D70" s="100">
        <v>2.1778418606022303E-2</v>
      </c>
      <c r="E70" s="100">
        <v>3.2844725918696291E-2</v>
      </c>
      <c r="F70" s="86"/>
      <c r="G70" s="86"/>
      <c r="H70" s="86"/>
      <c r="I70" s="86"/>
      <c r="J70" s="86"/>
      <c r="M70" s="22"/>
    </row>
    <row r="71" spans="1:16" s="10" customFormat="1" ht="16.5" x14ac:dyDescent="0.2">
      <c r="A71" s="47" t="s">
        <v>40</v>
      </c>
      <c r="B71" s="100">
        <v>-1.641677662896586E-3</v>
      </c>
      <c r="C71" s="100">
        <v>-2.6558135440005536E-2</v>
      </c>
      <c r="D71" s="100">
        <v>-3.4688604733526224E-2</v>
      </c>
      <c r="E71" s="100">
        <v>-3.7288804107018417E-2</v>
      </c>
      <c r="F71" s="102"/>
      <c r="G71" s="102"/>
      <c r="H71" s="102"/>
      <c r="I71" s="102"/>
      <c r="J71" s="102"/>
      <c r="K71" s="71"/>
      <c r="M71" s="22"/>
    </row>
    <row r="72" spans="1:16" s="10" customFormat="1" ht="16.5" x14ac:dyDescent="0.2">
      <c r="A72" s="48" t="s">
        <v>39</v>
      </c>
      <c r="B72" s="101">
        <v>-2.7898472832614676E-2</v>
      </c>
      <c r="C72" s="101">
        <v>-2.9211058957626237E-2</v>
      </c>
      <c r="D72" s="101">
        <v>-2.7550818702078761E-2</v>
      </c>
      <c r="E72" s="101">
        <v>-3.3142706856706124E-2</v>
      </c>
      <c r="F72" s="102"/>
      <c r="G72" s="2"/>
      <c r="H72" s="2"/>
      <c r="I72" s="2"/>
      <c r="J72" s="2"/>
      <c r="K72" s="2"/>
    </row>
    <row r="73" spans="1:16" s="10" customFormat="1" ht="16.5" x14ac:dyDescent="0.25">
      <c r="A73" s="18" t="s">
        <v>92</v>
      </c>
      <c r="B73" s="87">
        <f>+B68-B69-B70-B71-B72</f>
        <v>0.65545368725276287</v>
      </c>
      <c r="C73" s="87">
        <f t="shared" ref="C73:D73" si="10">+C68-C69-C70-C71-C72</f>
        <v>0.65675059783118117</v>
      </c>
      <c r="D73" s="87">
        <f t="shared" si="10"/>
        <v>0.63787630039993981</v>
      </c>
      <c r="E73" s="87">
        <f>+E68-E69-E70-E71-E72</f>
        <v>0.63612592571090887</v>
      </c>
      <c r="F73" s="103"/>
      <c r="G73" s="2"/>
      <c r="H73" s="2"/>
      <c r="I73" s="2"/>
      <c r="J73" s="2"/>
      <c r="K73" s="2"/>
      <c r="L73" s="130"/>
    </row>
    <row r="74" spans="1:16" s="10" customFormat="1" ht="16.5" x14ac:dyDescent="0.2">
      <c r="A74" s="74"/>
      <c r="B74" s="74"/>
      <c r="C74" s="74"/>
      <c r="D74" s="87"/>
      <c r="E74" s="87"/>
      <c r="F74" s="104"/>
      <c r="G74" s="2"/>
      <c r="H74" s="2"/>
      <c r="I74" s="2"/>
      <c r="J74" s="2"/>
      <c r="K74" s="2"/>
      <c r="L74" s="130"/>
    </row>
    <row r="75" spans="1:16" s="10" customFormat="1" ht="16.5" x14ac:dyDescent="0.2">
      <c r="A75" s="74"/>
      <c r="B75" s="74"/>
      <c r="C75" s="74"/>
      <c r="D75" s="87"/>
      <c r="E75" s="87"/>
      <c r="F75" s="104"/>
      <c r="G75" s="2"/>
      <c r="H75" s="2"/>
      <c r="I75" s="2"/>
      <c r="J75" s="2"/>
      <c r="K75" s="2"/>
      <c r="L75" s="130"/>
    </row>
    <row r="76" spans="1:16" s="10" customFormat="1" ht="16.5" x14ac:dyDescent="0.25">
      <c r="A76" s="91" t="s">
        <v>77</v>
      </c>
      <c r="B76" s="74"/>
      <c r="C76" s="74"/>
      <c r="D76" s="87"/>
      <c r="E76" s="87"/>
      <c r="F76" s="104"/>
      <c r="G76" s="2"/>
      <c r="H76" s="2"/>
      <c r="I76" s="2"/>
      <c r="J76" s="2"/>
      <c r="K76" s="2"/>
      <c r="L76" s="130"/>
    </row>
    <row r="77" spans="1:16" s="10" customFormat="1" ht="16.5" x14ac:dyDescent="0.2">
      <c r="A77" s="74"/>
      <c r="B77" s="74"/>
      <c r="C77" s="74"/>
      <c r="D77" s="87"/>
      <c r="E77" s="87"/>
      <c r="F77" s="104"/>
      <c r="G77" s="2"/>
      <c r="H77" s="2"/>
      <c r="I77" s="2"/>
      <c r="J77" s="2"/>
      <c r="K77" s="2"/>
      <c r="L77" s="130"/>
    </row>
    <row r="78" spans="1:16" ht="15.75" x14ac:dyDescent="0.25">
      <c r="A78" s="13" t="s">
        <v>91</v>
      </c>
      <c r="B78" s="57">
        <v>391</v>
      </c>
      <c r="C78" s="57">
        <v>365</v>
      </c>
      <c r="D78" s="57">
        <v>1522</v>
      </c>
      <c r="E78" s="57">
        <v>1425</v>
      </c>
      <c r="O78" s="5"/>
      <c r="P78" s="5"/>
    </row>
    <row r="79" spans="1:16" ht="15.75" x14ac:dyDescent="0.25">
      <c r="A79" s="17" t="s">
        <v>90</v>
      </c>
      <c r="B79" s="8">
        <v>1718</v>
      </c>
      <c r="C79" s="8">
        <v>1651</v>
      </c>
      <c r="D79" s="8">
        <v>6727</v>
      </c>
      <c r="E79" s="8">
        <v>6284</v>
      </c>
      <c r="O79" s="5"/>
      <c r="P79" s="5"/>
    </row>
    <row r="80" spans="1:16" ht="16.5" x14ac:dyDescent="0.25">
      <c r="A80" s="40" t="s">
        <v>77</v>
      </c>
      <c r="B80" s="75">
        <v>0.22900000000000001</v>
      </c>
      <c r="C80" s="75">
        <v>0.221</v>
      </c>
      <c r="D80" s="75">
        <v>0.22700000000000001</v>
      </c>
      <c r="E80" s="75">
        <v>0.22700000000000001</v>
      </c>
      <c r="F80" s="123"/>
      <c r="G80" s="123"/>
      <c r="J80" s="8"/>
      <c r="O80" s="5"/>
      <c r="P80" s="5"/>
    </row>
    <row r="81" spans="1:16" s="10" customFormat="1" ht="16.5" x14ac:dyDescent="0.25">
      <c r="A81" s="74"/>
      <c r="B81" s="74"/>
      <c r="C81" s="74"/>
      <c r="D81" s="87"/>
      <c r="E81" s="87"/>
      <c r="F81" s="104"/>
      <c r="G81" s="105"/>
      <c r="H81" s="105"/>
      <c r="I81" s="105"/>
      <c r="J81" s="106"/>
      <c r="K81" s="130"/>
      <c r="L81" s="130"/>
    </row>
    <row r="82" spans="1:16" ht="15.75" x14ac:dyDescent="0.25">
      <c r="E82" s="1"/>
      <c r="F82" s="1"/>
      <c r="G82" s="131"/>
      <c r="H82" s="131"/>
      <c r="I82" s="131"/>
      <c r="J82" s="131"/>
      <c r="K82" s="105"/>
      <c r="L82" s="132"/>
      <c r="M82" s="96"/>
      <c r="O82" s="5"/>
      <c r="P82" s="5"/>
    </row>
    <row r="83" spans="1:16" ht="18" x14ac:dyDescent="0.25">
      <c r="A83" s="60"/>
      <c r="B83" s="68" t="s">
        <v>44</v>
      </c>
      <c r="C83" s="50" t="s">
        <v>44</v>
      </c>
      <c r="D83" s="68" t="s">
        <v>44</v>
      </c>
      <c r="E83" s="50" t="s">
        <v>44</v>
      </c>
      <c r="F83" s="128"/>
      <c r="G83" s="128"/>
      <c r="H83" s="128"/>
      <c r="I83" s="128"/>
      <c r="J83" s="128"/>
      <c r="K83" s="131"/>
      <c r="L83" s="132"/>
      <c r="M83" s="15"/>
      <c r="O83" s="5"/>
      <c r="P83" s="5"/>
    </row>
    <row r="84" spans="1:16" ht="18" x14ac:dyDescent="0.25">
      <c r="A84" s="60" t="s">
        <v>86</v>
      </c>
      <c r="B84" s="61" t="s">
        <v>84</v>
      </c>
      <c r="C84" s="61" t="s">
        <v>85</v>
      </c>
      <c r="D84" s="61" t="s">
        <v>64</v>
      </c>
      <c r="E84" s="61" t="s">
        <v>45</v>
      </c>
      <c r="F84" s="141"/>
      <c r="G84" s="129"/>
      <c r="H84" s="129"/>
      <c r="I84" s="129"/>
      <c r="J84" s="129"/>
      <c r="K84" s="131"/>
      <c r="L84" s="132"/>
      <c r="O84" s="5"/>
      <c r="P84" s="5"/>
    </row>
    <row r="85" spans="1:16" ht="15.75" x14ac:dyDescent="0.25">
      <c r="A85" s="18"/>
      <c r="B85" s="18"/>
      <c r="C85" s="18"/>
      <c r="D85" s="18"/>
      <c r="E85" s="5"/>
      <c r="F85" s="5"/>
      <c r="G85" s="133"/>
      <c r="H85" s="133"/>
      <c r="I85" s="133"/>
      <c r="J85" s="133"/>
      <c r="K85" s="131"/>
      <c r="L85" s="132"/>
      <c r="O85" s="5"/>
      <c r="P85" s="5"/>
    </row>
    <row r="86" spans="1:16" s="10" customFormat="1" ht="16.5" x14ac:dyDescent="0.25">
      <c r="A86" s="51" t="s">
        <v>2</v>
      </c>
      <c r="B86" s="51"/>
      <c r="C86" s="51"/>
      <c r="D86" s="51"/>
      <c r="E86" s="11"/>
      <c r="F86" s="108"/>
      <c r="G86" s="108"/>
      <c r="H86" s="108"/>
      <c r="I86" s="108"/>
      <c r="J86" s="108"/>
      <c r="K86" s="71"/>
      <c r="M86" s="22"/>
    </row>
    <row r="87" spans="1:16" s="10" customFormat="1" ht="15.75" x14ac:dyDescent="0.25">
      <c r="A87" s="11"/>
      <c r="B87" s="11"/>
      <c r="C87" s="11"/>
      <c r="D87" s="11"/>
      <c r="E87" s="11"/>
      <c r="F87" s="108"/>
      <c r="G87" s="108"/>
      <c r="H87" s="108"/>
      <c r="I87" s="108"/>
      <c r="J87" s="108"/>
      <c r="K87" s="71"/>
      <c r="M87" s="22"/>
    </row>
    <row r="88" spans="1:16" s="10" customFormat="1" x14ac:dyDescent="0.2">
      <c r="A88" s="12" t="s">
        <v>90</v>
      </c>
      <c r="B88" s="8" vm="25">
        <v>958.2318285599996</v>
      </c>
      <c r="C88" s="8">
        <v>896.56331892578191</v>
      </c>
      <c r="D88" s="8">
        <v>3667.2488100331002</v>
      </c>
      <c r="E88" s="8">
        <v>3488.9571470086062</v>
      </c>
      <c r="F88" s="118"/>
      <c r="G88" s="118"/>
      <c r="H88" s="118"/>
      <c r="I88" s="118"/>
      <c r="J88" s="118"/>
      <c r="K88" s="71"/>
      <c r="M88" s="22"/>
    </row>
    <row r="89" spans="1:16" s="10" customFormat="1" x14ac:dyDescent="0.2">
      <c r="A89" s="12" t="s">
        <v>58</v>
      </c>
      <c r="B89" s="8">
        <v>-593.55368274</v>
      </c>
      <c r="C89" s="8">
        <v>-598.01025338317504</v>
      </c>
      <c r="D89" s="8">
        <v>-2225.5178034638302</v>
      </c>
      <c r="E89" s="8">
        <v>-2125.1582126386902</v>
      </c>
      <c r="F89" s="118"/>
      <c r="G89" s="118"/>
      <c r="H89" s="118"/>
      <c r="I89" s="118"/>
      <c r="J89" s="118"/>
      <c r="K89" s="71"/>
      <c r="M89" s="22"/>
    </row>
    <row r="90" spans="1:16" s="10" customFormat="1" x14ac:dyDescent="0.2">
      <c r="A90" s="13" t="s">
        <v>96</v>
      </c>
      <c r="B90" s="57">
        <v>-209.30248209000001</v>
      </c>
      <c r="C90" s="57">
        <v>-194.72570663930901</v>
      </c>
      <c r="D90" s="57">
        <v>-814.18431321684295</v>
      </c>
      <c r="E90" s="57">
        <v>-769.12435258015603</v>
      </c>
      <c r="F90" s="118"/>
      <c r="G90" s="118"/>
      <c r="H90" s="118"/>
      <c r="I90" s="118"/>
      <c r="J90" s="118"/>
      <c r="K90" s="71"/>
      <c r="M90" s="22"/>
    </row>
    <row r="91" spans="1:16" s="10" customFormat="1" ht="15.75" x14ac:dyDescent="0.25">
      <c r="A91" s="14" t="s">
        <v>2</v>
      </c>
      <c r="B91" s="9">
        <f t="shared" ref="B91:C91" si="11">B88+B89+B90</f>
        <v>155.37566372999959</v>
      </c>
      <c r="C91" s="9">
        <f t="shared" si="11"/>
        <v>103.82735890329786</v>
      </c>
      <c r="D91" s="9">
        <f>D88+D89+D90</f>
        <v>627.54669335242704</v>
      </c>
      <c r="E91" s="9">
        <f t="shared" ref="E91" si="12">E88+E89+E90</f>
        <v>594.67458178975994</v>
      </c>
      <c r="F91" s="93"/>
      <c r="G91" s="93"/>
      <c r="H91" s="93"/>
      <c r="I91" s="93"/>
      <c r="J91" s="93"/>
      <c r="K91" s="71"/>
      <c r="M91" s="22"/>
    </row>
    <row r="92" spans="1:16" ht="16.5" x14ac:dyDescent="0.25">
      <c r="A92" s="51"/>
      <c r="B92" s="51"/>
      <c r="C92" s="51"/>
      <c r="D92" s="51"/>
      <c r="E92" s="5"/>
      <c r="F92" s="121"/>
      <c r="G92" s="121"/>
      <c r="H92" s="121"/>
      <c r="I92" s="121"/>
      <c r="J92" s="108"/>
      <c r="K92" s="120"/>
      <c r="O92" s="5"/>
      <c r="P92" s="5"/>
    </row>
    <row r="93" spans="1:16" ht="15.75" x14ac:dyDescent="0.25">
      <c r="A93" s="18"/>
      <c r="B93" s="18"/>
      <c r="C93" s="18"/>
      <c r="D93" s="18"/>
      <c r="E93" s="5"/>
      <c r="F93" s="121"/>
      <c r="G93" s="121"/>
      <c r="H93" s="121"/>
      <c r="I93" s="121"/>
      <c r="J93" s="121"/>
      <c r="K93" s="120"/>
      <c r="O93" s="5"/>
      <c r="P93" s="5"/>
    </row>
    <row r="94" spans="1:16" ht="16.5" x14ac:dyDescent="0.25">
      <c r="A94" s="63" t="s">
        <v>14</v>
      </c>
      <c r="B94" s="63"/>
      <c r="C94" s="63"/>
      <c r="D94" s="63"/>
      <c r="E94" s="5"/>
      <c r="F94" s="121"/>
      <c r="G94" s="121"/>
      <c r="H94" s="121"/>
      <c r="I94" s="121"/>
      <c r="J94" s="121"/>
      <c r="K94" s="120"/>
      <c r="O94" s="5"/>
      <c r="P94" s="5"/>
    </row>
    <row r="95" spans="1:16" ht="16.5" x14ac:dyDescent="0.25">
      <c r="A95" s="63"/>
      <c r="B95" s="63"/>
      <c r="C95" s="63"/>
      <c r="D95" s="63"/>
      <c r="E95" s="5"/>
      <c r="F95" s="121"/>
      <c r="G95" s="121"/>
      <c r="H95" s="121"/>
      <c r="I95" s="121"/>
      <c r="J95" s="121"/>
      <c r="K95" s="121"/>
      <c r="O95" s="5"/>
      <c r="P95" s="5"/>
    </row>
    <row r="96" spans="1:16" ht="15.75" x14ac:dyDescent="0.25">
      <c r="A96" s="13" t="s">
        <v>4</v>
      </c>
      <c r="B96" s="57">
        <v>593.55368274</v>
      </c>
      <c r="C96" s="57">
        <v>598.01025338317504</v>
      </c>
      <c r="D96" s="57">
        <v>2225.5178034638302</v>
      </c>
      <c r="E96" s="57">
        <v>2125.1582126386902</v>
      </c>
      <c r="F96" s="118"/>
      <c r="G96" s="118"/>
      <c r="H96" s="118"/>
      <c r="I96" s="118"/>
      <c r="J96" s="118"/>
      <c r="K96" s="120"/>
      <c r="O96" s="5"/>
      <c r="P96" s="5"/>
    </row>
    <row r="97" spans="1:16" ht="15.75" x14ac:dyDescent="0.25">
      <c r="A97" s="17" t="s">
        <v>90</v>
      </c>
      <c r="B97" s="8" vm="25">
        <v>958.2318285599996</v>
      </c>
      <c r="C97" s="8">
        <v>896.56331892578191</v>
      </c>
      <c r="D97" s="8">
        <v>3667.2488100331002</v>
      </c>
      <c r="E97" s="8">
        <v>3488.9571470086062</v>
      </c>
      <c r="F97" s="118"/>
      <c r="G97" s="118"/>
      <c r="H97" s="118"/>
      <c r="I97" s="118"/>
      <c r="J97" s="118"/>
      <c r="K97" s="120"/>
      <c r="O97" s="5"/>
      <c r="P97" s="5"/>
    </row>
    <row r="98" spans="1:16" ht="15.75" x14ac:dyDescent="0.25">
      <c r="A98" s="40" t="s">
        <v>14</v>
      </c>
      <c r="B98" s="77">
        <f t="shared" ref="B98:C98" si="13">B96/B97</f>
        <v>0.61942597297354818</v>
      </c>
      <c r="C98" s="77">
        <f t="shared" si="13"/>
        <v>0.66700281035329612</v>
      </c>
      <c r="D98" s="77">
        <f>D96/D97</f>
        <v>0.60686305149929076</v>
      </c>
      <c r="E98" s="77">
        <f>E96/E97</f>
        <v>0.60910986380580157</v>
      </c>
      <c r="F98" s="122"/>
      <c r="G98" s="122"/>
      <c r="H98" s="122"/>
      <c r="I98" s="122"/>
      <c r="J98" s="122"/>
      <c r="K98" s="120"/>
      <c r="O98" s="5"/>
      <c r="P98" s="5"/>
    </row>
    <row r="99" spans="1:16" ht="16.5" x14ac:dyDescent="0.25">
      <c r="A99" s="63"/>
      <c r="B99" s="63"/>
      <c r="C99" s="63"/>
      <c r="D99" s="63"/>
      <c r="E99" s="11"/>
      <c r="F99" s="108"/>
      <c r="G99" s="108"/>
      <c r="H99" s="108"/>
      <c r="I99" s="108"/>
      <c r="J99" s="108"/>
      <c r="K99" s="120"/>
      <c r="O99" s="5"/>
      <c r="P99" s="5"/>
    </row>
    <row r="100" spans="1:16" ht="15.75" x14ac:dyDescent="0.25">
      <c r="A100" s="17"/>
      <c r="B100" s="17"/>
      <c r="C100" s="17"/>
      <c r="D100" s="17"/>
      <c r="E100" s="11"/>
      <c r="F100" s="108"/>
      <c r="G100" s="108"/>
      <c r="H100" s="108"/>
      <c r="I100" s="108"/>
      <c r="J100" s="108"/>
      <c r="K100" s="120"/>
      <c r="O100" s="5"/>
      <c r="P100" s="5"/>
    </row>
    <row r="101" spans="1:16" ht="16.5" x14ac:dyDescent="0.25">
      <c r="A101" s="63" t="s">
        <v>16</v>
      </c>
      <c r="B101" s="63"/>
      <c r="C101" s="63"/>
      <c r="D101" s="63"/>
      <c r="E101" s="11"/>
      <c r="F101" s="108"/>
      <c r="G101" s="108"/>
      <c r="H101" s="108"/>
      <c r="I101" s="108"/>
      <c r="J101" s="108"/>
      <c r="K101" s="120"/>
      <c r="O101" s="5"/>
      <c r="P101" s="5"/>
    </row>
    <row r="102" spans="1:16" ht="15.75" x14ac:dyDescent="0.25">
      <c r="A102" s="17"/>
      <c r="B102" s="17"/>
      <c r="D102" s="17"/>
      <c r="E102" s="118"/>
      <c r="F102" s="108"/>
      <c r="G102" s="108"/>
      <c r="H102" s="108"/>
      <c r="I102" s="108"/>
      <c r="J102" s="108"/>
      <c r="K102" s="120"/>
      <c r="O102" s="5"/>
      <c r="P102" s="5"/>
    </row>
    <row r="103" spans="1:16" ht="15.75" x14ac:dyDescent="0.25">
      <c r="A103" s="13" t="s">
        <v>91</v>
      </c>
      <c r="B103" s="57">
        <v>209.30248209000001</v>
      </c>
      <c r="C103" s="57">
        <v>194.72570663930901</v>
      </c>
      <c r="D103" s="57">
        <v>814.18431321684295</v>
      </c>
      <c r="E103" s="57">
        <v>769.12435258015603</v>
      </c>
      <c r="F103" s="118"/>
      <c r="G103" s="118"/>
      <c r="H103" s="118"/>
      <c r="I103" s="118"/>
      <c r="J103" s="118"/>
      <c r="K103" s="121"/>
      <c r="O103" s="5"/>
      <c r="P103" s="5"/>
    </row>
    <row r="104" spans="1:16" ht="15.75" x14ac:dyDescent="0.25">
      <c r="A104" s="17" t="s">
        <v>90</v>
      </c>
      <c r="B104" s="8" vm="25">
        <v>958.2318285599996</v>
      </c>
      <c r="C104" s="8">
        <v>896.56331892578191</v>
      </c>
      <c r="D104" s="8">
        <v>3667.2488100331002</v>
      </c>
      <c r="E104" s="8">
        <v>3488.9571470086062</v>
      </c>
      <c r="F104" s="118"/>
      <c r="G104" s="118"/>
      <c r="H104" s="118"/>
      <c r="I104" s="118"/>
      <c r="J104" s="118"/>
      <c r="K104" s="120"/>
      <c r="O104" s="5"/>
      <c r="P104" s="5"/>
    </row>
    <row r="105" spans="1:16" ht="16.5" x14ac:dyDescent="0.25">
      <c r="A105" s="40" t="s">
        <v>16</v>
      </c>
      <c r="B105" s="76">
        <f t="shared" ref="B105:D105" si="14">B103/B104</f>
        <v>0.21842572522823955</v>
      </c>
      <c r="C105" s="76">
        <f t="shared" si="14"/>
        <v>0.2171912485474197</v>
      </c>
      <c r="D105" s="76">
        <f t="shared" si="14"/>
        <v>0.22201501872175786</v>
      </c>
      <c r="E105" s="76">
        <f>E103/E104</f>
        <v>0.22044534231083773</v>
      </c>
      <c r="F105" s="123"/>
      <c r="G105" s="123"/>
      <c r="H105" s="123"/>
      <c r="I105" s="123"/>
      <c r="J105" s="123"/>
      <c r="K105" s="120"/>
      <c r="O105" s="5"/>
      <c r="P105" s="5"/>
    </row>
    <row r="106" spans="1:16" ht="16.5" x14ac:dyDescent="0.25">
      <c r="A106" s="63"/>
      <c r="B106" s="63"/>
      <c r="C106" s="63"/>
      <c r="D106" s="63"/>
      <c r="E106" s="11"/>
      <c r="F106" s="108"/>
      <c r="G106" s="108"/>
      <c r="H106" s="108"/>
      <c r="I106" s="108"/>
      <c r="J106" s="108"/>
      <c r="K106" s="120"/>
      <c r="O106" s="5"/>
      <c r="P106" s="5"/>
    </row>
    <row r="107" spans="1:16" ht="15.75" x14ac:dyDescent="0.25">
      <c r="A107" s="17"/>
      <c r="B107" s="17"/>
      <c r="C107" s="17"/>
      <c r="D107" s="17"/>
      <c r="E107" s="1"/>
      <c r="F107" s="120"/>
      <c r="G107" s="120"/>
      <c r="H107" s="120"/>
      <c r="I107" s="120"/>
      <c r="J107" s="120"/>
      <c r="K107" s="120"/>
      <c r="O107" s="5"/>
      <c r="P107" s="5"/>
    </row>
    <row r="108" spans="1:16" ht="16.5" x14ac:dyDescent="0.25">
      <c r="A108" s="51" t="s">
        <v>6</v>
      </c>
      <c r="B108" s="51"/>
      <c r="C108" s="51"/>
      <c r="D108" s="17"/>
      <c r="E108" s="1"/>
      <c r="F108" s="120"/>
      <c r="G108" s="120"/>
      <c r="H108" s="120"/>
      <c r="I108" s="120"/>
      <c r="J108" s="120"/>
      <c r="K108" s="120"/>
      <c r="O108" s="5"/>
      <c r="P108" s="5"/>
    </row>
    <row r="109" spans="1:16" ht="16.5" x14ac:dyDescent="0.25">
      <c r="A109" s="51"/>
      <c r="B109" s="51"/>
      <c r="C109" s="51"/>
      <c r="D109" s="17"/>
      <c r="E109" s="1"/>
      <c r="F109" s="120"/>
      <c r="G109" s="120"/>
      <c r="H109" s="120"/>
      <c r="I109" s="120"/>
      <c r="J109" s="120"/>
      <c r="K109" s="120"/>
      <c r="O109" s="5"/>
      <c r="P109" s="5"/>
    </row>
    <row r="110" spans="1:16" ht="15.75" x14ac:dyDescent="0.25">
      <c r="A110" s="12" t="s">
        <v>4</v>
      </c>
      <c r="B110" s="8">
        <v>593.55368274</v>
      </c>
      <c r="C110" s="8">
        <v>598.01025338317504</v>
      </c>
      <c r="D110" s="79">
        <v>2225.5178034638302</v>
      </c>
      <c r="E110" s="79">
        <v>2125.1582126386902</v>
      </c>
      <c r="F110" s="124"/>
      <c r="G110" s="124"/>
      <c r="H110" s="124"/>
      <c r="I110" s="124"/>
      <c r="J110" s="124"/>
      <c r="K110" s="120"/>
      <c r="O110" s="5"/>
      <c r="P110" s="5"/>
    </row>
    <row r="111" spans="1:16" ht="15.75" x14ac:dyDescent="0.25">
      <c r="A111" s="13" t="s">
        <v>91</v>
      </c>
      <c r="B111" s="57">
        <v>209.30248209000001</v>
      </c>
      <c r="C111" s="57">
        <v>194.72570663930901</v>
      </c>
      <c r="D111" s="57">
        <v>814.18431321684295</v>
      </c>
      <c r="E111" s="57">
        <v>769.12435258015603</v>
      </c>
      <c r="F111" s="118"/>
      <c r="G111" s="118"/>
      <c r="H111" s="118"/>
      <c r="I111" s="118"/>
      <c r="J111" s="118"/>
      <c r="K111" s="120"/>
      <c r="O111" s="5"/>
      <c r="P111" s="5"/>
    </row>
    <row r="112" spans="1:16" ht="15.75" x14ac:dyDescent="0.25">
      <c r="A112" s="89" t="s">
        <v>90</v>
      </c>
      <c r="B112" s="8" vm="25">
        <v>958.2318285599996</v>
      </c>
      <c r="C112" s="8">
        <v>896.56331892578191</v>
      </c>
      <c r="D112" s="79">
        <v>3667.2488100331002</v>
      </c>
      <c r="E112" s="79">
        <v>3488.9571470086062</v>
      </c>
      <c r="F112" s="124"/>
      <c r="G112" s="124"/>
      <c r="H112" s="124"/>
      <c r="I112" s="124"/>
      <c r="J112" s="124"/>
      <c r="K112" s="120"/>
      <c r="O112" s="5"/>
      <c r="P112" s="5"/>
    </row>
    <row r="113" spans="1:16" ht="16.5" x14ac:dyDescent="0.25">
      <c r="A113" s="73" t="s">
        <v>6</v>
      </c>
      <c r="B113" s="90">
        <f t="shared" ref="B113:D113" si="15">(B110+B111)/B112</f>
        <v>0.83785169820178773</v>
      </c>
      <c r="C113" s="90">
        <f t="shared" si="15"/>
        <v>0.88419405890071578</v>
      </c>
      <c r="D113" s="90">
        <f t="shared" si="15"/>
        <v>0.82887807022104865</v>
      </c>
      <c r="E113" s="90">
        <f>(E110+E111)/E112</f>
        <v>0.82955520611663935</v>
      </c>
      <c r="F113" s="125"/>
      <c r="G113" s="125"/>
      <c r="H113" s="125"/>
      <c r="I113" s="125"/>
      <c r="J113" s="125"/>
      <c r="K113" s="120"/>
      <c r="O113" s="5"/>
      <c r="P113" s="5"/>
    </row>
    <row r="114" spans="1:16" ht="16.5" x14ac:dyDescent="0.25">
      <c r="A114" s="63"/>
      <c r="B114" s="76"/>
      <c r="C114" s="76"/>
      <c r="D114" s="76"/>
      <c r="E114" s="76"/>
      <c r="H114" s="132"/>
      <c r="I114" s="132"/>
      <c r="J114" s="132"/>
      <c r="K114" s="131"/>
      <c r="O114" s="5"/>
      <c r="P114" s="5"/>
    </row>
    <row r="115" spans="1:16" ht="15.75" x14ac:dyDescent="0.25">
      <c r="E115" s="7"/>
      <c r="F115" s="7"/>
      <c r="G115" s="7"/>
      <c r="H115" s="135"/>
      <c r="I115" s="135"/>
      <c r="J115" s="135"/>
      <c r="K115" s="135"/>
      <c r="L115" s="7"/>
      <c r="O115" s="5"/>
      <c r="P115" s="5"/>
    </row>
    <row r="116" spans="1:16" ht="18" x14ac:dyDescent="0.25">
      <c r="A116" s="60"/>
      <c r="B116" s="68" t="s">
        <v>44</v>
      </c>
      <c r="C116" s="50" t="s">
        <v>44</v>
      </c>
      <c r="D116" s="68" t="s">
        <v>44</v>
      </c>
      <c r="E116" s="50" t="s">
        <v>44</v>
      </c>
      <c r="F116" s="128"/>
      <c r="G116" s="128"/>
      <c r="H116" s="128"/>
      <c r="I116" s="128"/>
      <c r="J116" s="128"/>
      <c r="K116" s="135"/>
      <c r="L116" s="7"/>
      <c r="O116" s="5"/>
      <c r="P116" s="5"/>
    </row>
    <row r="117" spans="1:16" ht="18" x14ac:dyDescent="0.25">
      <c r="A117" s="60" t="s">
        <v>87</v>
      </c>
      <c r="B117" s="61" t="s">
        <v>84</v>
      </c>
      <c r="C117" s="61" t="s">
        <v>85</v>
      </c>
      <c r="D117" s="61" t="s">
        <v>64</v>
      </c>
      <c r="E117" s="97" t="s">
        <v>45</v>
      </c>
      <c r="F117" s="129"/>
      <c r="G117" s="129"/>
      <c r="H117" s="129"/>
      <c r="I117" s="129"/>
      <c r="J117" s="129"/>
      <c r="K117" s="135"/>
      <c r="L117" s="7"/>
      <c r="O117" s="5"/>
      <c r="P117" s="5"/>
    </row>
    <row r="118" spans="1:16" ht="15.75" x14ac:dyDescent="0.25">
      <c r="E118" s="65"/>
      <c r="F118" s="134"/>
      <c r="G118" s="129"/>
      <c r="H118" s="129"/>
      <c r="I118" s="129"/>
      <c r="J118" s="129"/>
      <c r="K118" s="135"/>
      <c r="L118" s="7"/>
      <c r="O118" s="5"/>
      <c r="P118" s="5"/>
    </row>
    <row r="119" spans="1:16" s="10" customFormat="1" ht="16.5" x14ac:dyDescent="0.25">
      <c r="A119" s="51" t="s">
        <v>2</v>
      </c>
      <c r="B119" s="51"/>
      <c r="C119" s="51"/>
      <c r="D119" s="51"/>
      <c r="E119" s="11"/>
      <c r="F119" s="108"/>
      <c r="G119" s="108"/>
      <c r="H119" s="105"/>
      <c r="I119" s="105"/>
      <c r="J119" s="105"/>
      <c r="K119" s="130"/>
      <c r="M119" s="22"/>
    </row>
    <row r="120" spans="1:16" s="10" customFormat="1" ht="15.75" x14ac:dyDescent="0.25">
      <c r="A120" s="11"/>
      <c r="B120" s="11"/>
      <c r="C120" s="11"/>
      <c r="D120" s="11"/>
      <c r="E120" s="11"/>
      <c r="F120" s="108"/>
      <c r="G120" s="108"/>
      <c r="H120" s="105"/>
      <c r="I120" s="105"/>
      <c r="J120" s="105"/>
      <c r="K120" s="130"/>
      <c r="M120" s="22"/>
    </row>
    <row r="121" spans="1:16" s="10" customFormat="1" x14ac:dyDescent="0.2">
      <c r="A121" s="12" t="s">
        <v>72</v>
      </c>
      <c r="B121" s="116">
        <v>469.81977452000001</v>
      </c>
      <c r="C121" s="116" vm="27">
        <v>368.83883342999991</v>
      </c>
      <c r="D121" s="8" vm="28">
        <v>1659.4119935800002</v>
      </c>
      <c r="E121" s="8" vm="29">
        <v>1251.1133532000003</v>
      </c>
      <c r="F121" s="118"/>
      <c r="G121" s="118"/>
      <c r="H121" s="136"/>
      <c r="I121" s="136"/>
      <c r="J121" s="136"/>
      <c r="K121" s="130"/>
      <c r="M121" s="22"/>
    </row>
    <row r="122" spans="1:16" s="10" customFormat="1" x14ac:dyDescent="0.2">
      <c r="A122" s="12" t="s">
        <v>58</v>
      </c>
      <c r="B122" s="8">
        <v>-245.08243083999994</v>
      </c>
      <c r="C122" s="8">
        <v>-203.90711880000001</v>
      </c>
      <c r="D122" s="8">
        <v>-868.35492843999987</v>
      </c>
      <c r="E122" s="8">
        <v>-658.27973184999996</v>
      </c>
      <c r="F122" s="118"/>
      <c r="G122" s="118"/>
      <c r="H122" s="136"/>
      <c r="I122" s="136"/>
      <c r="J122" s="136"/>
      <c r="K122" s="130"/>
      <c r="M122" s="22"/>
    </row>
    <row r="123" spans="1:16" s="10" customFormat="1" x14ac:dyDescent="0.2">
      <c r="A123" s="13" t="s">
        <v>96</v>
      </c>
      <c r="B123" s="57">
        <v>-171.54150171000006</v>
      </c>
      <c r="C123" s="57">
        <v>-133.26124937</v>
      </c>
      <c r="D123" s="57">
        <v>-600.81270284999994</v>
      </c>
      <c r="E123" s="57">
        <v>-465.03359783000002</v>
      </c>
      <c r="F123" s="118"/>
      <c r="G123" s="118"/>
      <c r="H123" s="136"/>
      <c r="I123" s="136"/>
      <c r="J123" s="136"/>
      <c r="K123" s="130"/>
      <c r="M123" s="22"/>
    </row>
    <row r="124" spans="1:16" s="10" customFormat="1" ht="15.75" x14ac:dyDescent="0.25">
      <c r="A124" s="14" t="s">
        <v>2</v>
      </c>
      <c r="B124" s="9">
        <f t="shared" ref="B124:D124" si="16">B121+B122+B123</f>
        <v>53.195841970000004</v>
      </c>
      <c r="C124" s="9">
        <f t="shared" si="16"/>
        <v>31.670465259999901</v>
      </c>
      <c r="D124" s="9">
        <f t="shared" si="16"/>
        <v>190.24436229000037</v>
      </c>
      <c r="E124" s="9">
        <f t="shared" ref="E124" si="17">E121+E122+E123</f>
        <v>127.80002352000037</v>
      </c>
      <c r="F124" s="93"/>
      <c r="G124" s="93"/>
      <c r="H124" s="137"/>
      <c r="I124" s="137"/>
      <c r="J124" s="137"/>
      <c r="K124" s="130"/>
      <c r="M124" s="22"/>
    </row>
    <row r="125" spans="1:16" ht="16.5" x14ac:dyDescent="0.25">
      <c r="A125" s="51"/>
      <c r="B125" s="51"/>
      <c r="C125" s="51"/>
      <c r="D125" s="51"/>
      <c r="E125" s="5"/>
      <c r="F125" s="121"/>
      <c r="G125" s="121"/>
      <c r="H125" s="133"/>
      <c r="I125" s="133"/>
      <c r="J125" s="105"/>
      <c r="K125" s="131"/>
      <c r="O125" s="5"/>
      <c r="P125" s="5"/>
    </row>
    <row r="126" spans="1:16" ht="15.75" x14ac:dyDescent="0.25">
      <c r="A126" s="18"/>
      <c r="B126" s="18"/>
      <c r="C126" s="18"/>
      <c r="D126" s="18"/>
      <c r="E126" s="5"/>
      <c r="F126" s="121"/>
      <c r="G126" s="121"/>
      <c r="H126" s="133"/>
      <c r="I126" s="133"/>
      <c r="J126" s="136"/>
      <c r="K126" s="136"/>
      <c r="O126" s="5"/>
      <c r="P126" s="5"/>
    </row>
    <row r="127" spans="1:16" ht="16.5" x14ac:dyDescent="0.25">
      <c r="A127" s="63" t="s">
        <v>14</v>
      </c>
      <c r="B127" s="63"/>
      <c r="C127" s="63"/>
      <c r="D127" s="63"/>
      <c r="E127" s="5"/>
      <c r="F127" s="121"/>
      <c r="G127" s="121"/>
      <c r="H127" s="133"/>
      <c r="I127" s="133"/>
      <c r="J127" s="139"/>
      <c r="K127" s="139"/>
      <c r="O127" s="5"/>
      <c r="P127" s="5"/>
    </row>
    <row r="128" spans="1:16" ht="16.5" x14ac:dyDescent="0.25">
      <c r="A128" s="63"/>
      <c r="B128" s="63"/>
      <c r="C128" s="63"/>
      <c r="D128" s="63"/>
      <c r="E128" s="5"/>
      <c r="F128" s="121"/>
      <c r="G128" s="121"/>
      <c r="H128" s="133"/>
      <c r="I128" s="133"/>
      <c r="J128" s="140"/>
      <c r="K128" s="140"/>
      <c r="O128" s="5"/>
      <c r="P128" s="5"/>
    </row>
    <row r="129" spans="1:16" ht="15.75" x14ac:dyDescent="0.25">
      <c r="A129" s="13" t="s">
        <v>4</v>
      </c>
      <c r="B129" s="57">
        <v>245.08243083999994</v>
      </c>
      <c r="C129" s="57">
        <v>203.90711880000001</v>
      </c>
      <c r="D129" s="57">
        <v>868.35492843999987</v>
      </c>
      <c r="E129" s="57">
        <v>658.27973184999996</v>
      </c>
      <c r="F129" s="118"/>
      <c r="G129" s="118"/>
      <c r="H129" s="136"/>
      <c r="I129" s="136"/>
      <c r="J129" s="136"/>
      <c r="K129" s="131"/>
      <c r="O129" s="5"/>
      <c r="P129" s="5"/>
    </row>
    <row r="130" spans="1:16" ht="15.75" x14ac:dyDescent="0.25">
      <c r="A130" s="12" t="s">
        <v>72</v>
      </c>
      <c r="B130" s="116">
        <v>469.81977452000001</v>
      </c>
      <c r="C130" s="116" vm="27">
        <v>368.83883342999991</v>
      </c>
      <c r="D130" s="8" vm="28">
        <v>1659.4119935800002</v>
      </c>
      <c r="E130" s="8" vm="29">
        <v>1251.1133532000003</v>
      </c>
      <c r="F130" s="118"/>
      <c r="G130" s="118"/>
      <c r="H130" s="136"/>
      <c r="I130" s="136"/>
      <c r="J130" s="136"/>
      <c r="K130" s="131"/>
      <c r="O130" s="5"/>
      <c r="P130" s="5"/>
    </row>
    <row r="131" spans="1:16" ht="16.5" x14ac:dyDescent="0.25">
      <c r="A131" s="40" t="s">
        <v>14</v>
      </c>
      <c r="B131" s="76">
        <f t="shared" ref="B131:D131" si="18">B129/B130</f>
        <v>0.52165201239218362</v>
      </c>
      <c r="C131" s="76">
        <f t="shared" si="18"/>
        <v>0.5528352774131049</v>
      </c>
      <c r="D131" s="77">
        <f t="shared" si="18"/>
        <v>0.52329073900847189</v>
      </c>
      <c r="E131" s="77">
        <f>E129/E130</f>
        <v>0.5261551482655854</v>
      </c>
      <c r="F131" s="122"/>
      <c r="G131" s="122"/>
      <c r="H131" s="138"/>
      <c r="I131" s="138"/>
      <c r="J131" s="138"/>
      <c r="K131" s="131"/>
      <c r="O131" s="5"/>
      <c r="P131" s="5"/>
    </row>
    <row r="132" spans="1:16" ht="16.5" x14ac:dyDescent="0.25">
      <c r="A132" s="63"/>
      <c r="B132" s="63"/>
      <c r="C132" s="63"/>
      <c r="D132" s="63"/>
      <c r="E132" s="11"/>
      <c r="F132" s="108"/>
      <c r="G132" s="108"/>
      <c r="H132" s="105"/>
      <c r="I132" s="105"/>
      <c r="J132" s="105"/>
      <c r="K132" s="131"/>
      <c r="O132" s="5"/>
      <c r="P132" s="5"/>
    </row>
    <row r="133" spans="1:16" ht="15.75" x14ac:dyDescent="0.25">
      <c r="A133" s="17"/>
      <c r="B133" s="17"/>
      <c r="C133" s="17"/>
      <c r="D133" s="17"/>
      <c r="E133" s="11"/>
      <c r="F133" s="108"/>
      <c r="G133" s="108"/>
      <c r="H133" s="108"/>
      <c r="I133" s="108"/>
      <c r="J133" s="108"/>
      <c r="K133" s="120"/>
      <c r="O133" s="5"/>
      <c r="P133" s="5"/>
    </row>
    <row r="134" spans="1:16" ht="16.5" x14ac:dyDescent="0.25">
      <c r="A134" s="63" t="s">
        <v>16</v>
      </c>
      <c r="B134" s="63"/>
      <c r="C134" s="63"/>
      <c r="D134" s="63"/>
      <c r="E134" s="11"/>
      <c r="F134" s="108"/>
      <c r="G134" s="108"/>
      <c r="H134" s="108"/>
      <c r="I134" s="108"/>
      <c r="J134" s="108"/>
      <c r="K134" s="120"/>
      <c r="O134" s="5"/>
      <c r="P134" s="5"/>
    </row>
    <row r="135" spans="1:16" ht="15.75" x14ac:dyDescent="0.25">
      <c r="A135" s="17"/>
      <c r="B135" s="17"/>
      <c r="C135" s="17"/>
      <c r="D135" s="17"/>
      <c r="E135" s="11"/>
      <c r="F135" s="108"/>
      <c r="G135" s="108"/>
      <c r="H135" s="108"/>
      <c r="I135" s="108"/>
      <c r="J135" s="108"/>
      <c r="K135" s="120"/>
      <c r="O135" s="5"/>
      <c r="P135" s="5"/>
    </row>
    <row r="136" spans="1:16" ht="15.75" x14ac:dyDescent="0.25">
      <c r="A136" s="13" t="s">
        <v>91</v>
      </c>
      <c r="B136" s="57">
        <v>171.54150171000006</v>
      </c>
      <c r="C136" s="57">
        <v>133.26124937</v>
      </c>
      <c r="D136" s="57">
        <v>600.81270284999994</v>
      </c>
      <c r="E136" s="57">
        <v>465.03359783000002</v>
      </c>
      <c r="F136" s="118"/>
      <c r="G136" s="118"/>
      <c r="H136" s="118"/>
      <c r="I136" s="118"/>
      <c r="J136" s="118"/>
      <c r="K136" s="121"/>
      <c r="O136" s="5"/>
      <c r="P136" s="5"/>
    </row>
    <row r="137" spans="1:16" ht="15.75" x14ac:dyDescent="0.25">
      <c r="A137" s="12" t="s">
        <v>72</v>
      </c>
      <c r="B137" s="116">
        <v>469.81977452000001</v>
      </c>
      <c r="C137" s="116" vm="27">
        <v>368.83883342999991</v>
      </c>
      <c r="D137" s="8" vm="28">
        <v>1659.4119935800002</v>
      </c>
      <c r="E137" s="8" vm="29">
        <v>1251.1133532000003</v>
      </c>
      <c r="F137" s="118"/>
      <c r="G137" s="118"/>
      <c r="H137" s="118"/>
      <c r="I137" s="118"/>
      <c r="J137" s="118"/>
      <c r="K137" s="120"/>
      <c r="O137" s="5"/>
      <c r="P137" s="5"/>
    </row>
    <row r="138" spans="1:16" ht="16.5" x14ac:dyDescent="0.25">
      <c r="A138" s="40" t="s">
        <v>16</v>
      </c>
      <c r="B138" s="76">
        <f t="shared" ref="B138:D138" si="19">B136/B137</f>
        <v>0.36512192762694712</v>
      </c>
      <c r="C138" s="76">
        <f t="shared" si="19"/>
        <v>0.36129940042034914</v>
      </c>
      <c r="D138" s="77">
        <f t="shared" si="19"/>
        <v>0.36206361360195555</v>
      </c>
      <c r="E138" s="77">
        <f>E136/E137</f>
        <v>0.37169581528370171</v>
      </c>
      <c r="F138" s="123"/>
      <c r="G138" s="123"/>
      <c r="H138" s="123"/>
      <c r="I138" s="123"/>
      <c r="J138" s="123"/>
      <c r="K138" s="120"/>
      <c r="O138" s="5"/>
      <c r="P138" s="5"/>
    </row>
    <row r="139" spans="1:16" ht="16.5" x14ac:dyDescent="0.25">
      <c r="A139" s="63"/>
      <c r="B139" s="63"/>
      <c r="C139" s="63"/>
      <c r="D139" s="63"/>
      <c r="E139" s="11"/>
      <c r="F139" s="108"/>
      <c r="G139" s="108"/>
      <c r="H139" s="108"/>
      <c r="I139" s="108"/>
      <c r="J139" s="108"/>
      <c r="K139" s="120"/>
      <c r="O139" s="5"/>
      <c r="P139" s="5"/>
    </row>
    <row r="140" spans="1:16" ht="15.75" x14ac:dyDescent="0.25">
      <c r="A140" s="17"/>
      <c r="B140" s="17"/>
      <c r="C140" s="17"/>
      <c r="D140" s="17"/>
      <c r="E140" s="1"/>
      <c r="F140" s="120"/>
      <c r="G140" s="120"/>
      <c r="H140" s="120"/>
      <c r="I140" s="120"/>
      <c r="J140" s="120"/>
      <c r="K140" s="120"/>
      <c r="O140" s="5"/>
      <c r="P140" s="5"/>
    </row>
    <row r="141" spans="1:16" ht="16.5" x14ac:dyDescent="0.25">
      <c r="A141" s="51" t="s">
        <v>6</v>
      </c>
      <c r="B141" s="51"/>
      <c r="C141" s="51"/>
      <c r="D141" s="17"/>
      <c r="E141" s="1"/>
      <c r="F141" s="120"/>
      <c r="G141" s="120"/>
      <c r="H141" s="120"/>
      <c r="I141" s="120"/>
      <c r="J141" s="120"/>
      <c r="K141" s="120"/>
      <c r="O141" s="5"/>
      <c r="P141" s="5"/>
    </row>
    <row r="142" spans="1:16" ht="16.5" x14ac:dyDescent="0.25">
      <c r="A142" s="51"/>
      <c r="B142" s="51"/>
      <c r="C142" s="51"/>
      <c r="D142" s="17"/>
      <c r="E142" s="1"/>
      <c r="F142" s="120"/>
      <c r="G142" s="120"/>
      <c r="H142" s="120"/>
      <c r="I142" s="120"/>
      <c r="J142" s="120"/>
      <c r="K142" s="120"/>
      <c r="O142" s="5"/>
      <c r="P142" s="5"/>
    </row>
    <row r="143" spans="1:16" ht="15.75" x14ac:dyDescent="0.25">
      <c r="A143" s="12" t="s">
        <v>4</v>
      </c>
      <c r="B143" s="8">
        <v>245.08243083999994</v>
      </c>
      <c r="C143" s="8">
        <v>203.90711880000001</v>
      </c>
      <c r="D143" s="79">
        <v>868.35492843999987</v>
      </c>
      <c r="E143" s="79">
        <v>658.27973184999996</v>
      </c>
      <c r="F143" s="124"/>
      <c r="G143" s="124"/>
      <c r="H143" s="124"/>
      <c r="I143" s="124"/>
      <c r="J143" s="124"/>
      <c r="K143" s="120"/>
      <c r="O143" s="5"/>
      <c r="P143" s="5"/>
    </row>
    <row r="144" spans="1:16" ht="15.75" x14ac:dyDescent="0.25">
      <c r="A144" s="13" t="s">
        <v>91</v>
      </c>
      <c r="B144" s="57">
        <v>171.54150171000006</v>
      </c>
      <c r="C144" s="57">
        <v>133.26124937</v>
      </c>
      <c r="D144" s="57">
        <v>600.81270284999994</v>
      </c>
      <c r="E144" s="57">
        <v>465.03359783000002</v>
      </c>
      <c r="F144" s="118"/>
      <c r="G144" s="118"/>
      <c r="H144" s="118"/>
      <c r="I144" s="118"/>
      <c r="J144" s="118"/>
      <c r="K144" s="120"/>
      <c r="O144" s="5"/>
      <c r="P144" s="5"/>
    </row>
    <row r="145" spans="1:16" ht="15.75" x14ac:dyDescent="0.25">
      <c r="A145" s="12" t="s">
        <v>72</v>
      </c>
      <c r="B145" s="116">
        <v>469.81977452000001</v>
      </c>
      <c r="C145" s="8" vm="27">
        <v>368.83883342999991</v>
      </c>
      <c r="D145" s="79" vm="28">
        <v>1659.4119935800002</v>
      </c>
      <c r="E145" s="79" vm="29">
        <v>1251.1133532000003</v>
      </c>
      <c r="F145" s="124"/>
      <c r="G145" s="124"/>
      <c r="H145" s="124"/>
      <c r="I145" s="124"/>
      <c r="J145" s="124"/>
      <c r="K145" s="120"/>
      <c r="O145" s="5"/>
      <c r="P145" s="5"/>
    </row>
    <row r="146" spans="1:16" ht="16.5" x14ac:dyDescent="0.25">
      <c r="A146" s="73" t="s">
        <v>6</v>
      </c>
      <c r="B146" s="90">
        <f t="shared" ref="B146:D146" si="20">(B143+B144)/B145</f>
        <v>0.88677394001913068</v>
      </c>
      <c r="C146" s="90">
        <f t="shared" si="20"/>
        <v>0.91413467783345415</v>
      </c>
      <c r="D146" s="90">
        <f t="shared" si="20"/>
        <v>0.8853543526104275</v>
      </c>
      <c r="E146" s="90">
        <f>(E143+E144)/E145</f>
        <v>0.89785096354928717</v>
      </c>
      <c r="F146" s="125"/>
      <c r="G146" s="125"/>
      <c r="H146" s="125"/>
      <c r="I146" s="125"/>
      <c r="J146" s="125"/>
      <c r="K146" s="120"/>
      <c r="O146" s="5"/>
      <c r="P146" s="5"/>
    </row>
    <row r="147" spans="1:16" ht="15.75" x14ac:dyDescent="0.25">
      <c r="B147" s="10"/>
      <c r="C147" s="10"/>
      <c r="D147" s="10"/>
      <c r="E147" s="10"/>
      <c r="F147" s="135"/>
      <c r="G147" s="135"/>
      <c r="H147" s="7"/>
      <c r="I147" s="7"/>
      <c r="J147" s="7"/>
      <c r="K147" s="7"/>
      <c r="L147" s="7"/>
      <c r="O147" s="5"/>
      <c r="P147" s="5"/>
    </row>
    <row r="148" spans="1:16" ht="15.75" x14ac:dyDescent="0.25">
      <c r="E148" s="7"/>
      <c r="F148" s="135"/>
      <c r="G148" s="135"/>
      <c r="H148" s="7"/>
      <c r="I148" s="7"/>
      <c r="J148" s="7"/>
      <c r="K148" s="7"/>
      <c r="L148" s="7"/>
      <c r="O148" s="5"/>
      <c r="P148" s="5"/>
    </row>
    <row r="149" spans="1:16" ht="18" x14ac:dyDescent="0.25">
      <c r="A149" s="60"/>
      <c r="B149" s="68" t="s">
        <v>44</v>
      </c>
      <c r="C149" s="50" t="s">
        <v>44</v>
      </c>
      <c r="D149" s="68" t="s">
        <v>44</v>
      </c>
      <c r="E149" s="50" t="s">
        <v>44</v>
      </c>
      <c r="F149" s="128"/>
      <c r="G149" s="128"/>
      <c r="H149" s="128"/>
      <c r="I149" s="128"/>
      <c r="J149" s="128"/>
      <c r="K149" s="135"/>
      <c r="L149" s="7"/>
      <c r="O149" s="5"/>
      <c r="P149" s="5"/>
    </row>
    <row r="150" spans="1:16" ht="18" x14ac:dyDescent="0.25">
      <c r="A150" s="60" t="s">
        <v>88</v>
      </c>
      <c r="B150" s="61" t="s">
        <v>84</v>
      </c>
      <c r="C150" s="61" t="s">
        <v>85</v>
      </c>
      <c r="D150" s="61" t="s">
        <v>64</v>
      </c>
      <c r="E150" s="97" t="s">
        <v>45</v>
      </c>
      <c r="F150" s="141"/>
      <c r="G150" s="129"/>
      <c r="H150" s="129"/>
      <c r="I150" s="129"/>
      <c r="J150" s="129"/>
      <c r="K150" s="135"/>
      <c r="L150" s="7"/>
      <c r="O150" s="5"/>
      <c r="P150" s="5"/>
    </row>
    <row r="151" spans="1:16" ht="18" x14ac:dyDescent="0.25">
      <c r="A151" s="64"/>
      <c r="B151" s="64"/>
      <c r="C151" s="64"/>
      <c r="D151" s="64"/>
      <c r="E151" s="4"/>
      <c r="F151" s="129"/>
      <c r="G151" s="129"/>
      <c r="H151" s="129"/>
      <c r="I151" s="129"/>
      <c r="J151" s="129"/>
      <c r="K151" s="7"/>
      <c r="L151" s="7"/>
      <c r="O151" s="5"/>
      <c r="P151" s="5"/>
    </row>
    <row r="152" spans="1:16" s="10" customFormat="1" ht="16.5" x14ac:dyDescent="0.25">
      <c r="A152" s="51" t="s">
        <v>2</v>
      </c>
      <c r="B152" s="51"/>
      <c r="C152" s="51"/>
      <c r="D152" s="51"/>
      <c r="E152" s="11"/>
      <c r="F152" s="105"/>
      <c r="G152" s="105"/>
      <c r="H152" s="108"/>
      <c r="I152" s="108"/>
      <c r="J152" s="108"/>
      <c r="K152" s="71"/>
      <c r="M152" s="22"/>
    </row>
    <row r="153" spans="1:16" s="10" customFormat="1" ht="15.75" x14ac:dyDescent="0.25">
      <c r="A153" s="11"/>
      <c r="B153" s="11"/>
      <c r="C153" s="11"/>
      <c r="D153" s="11"/>
      <c r="E153" s="11"/>
      <c r="F153" s="105"/>
      <c r="G153" s="105"/>
      <c r="H153" s="108"/>
      <c r="I153" s="108"/>
      <c r="J153" s="108"/>
      <c r="K153" s="71"/>
      <c r="M153" s="22"/>
    </row>
    <row r="154" spans="1:16" s="10" customFormat="1" x14ac:dyDescent="0.2">
      <c r="A154" s="12" t="s">
        <v>90</v>
      </c>
      <c r="B154" s="8">
        <v>537.15598920999901</v>
      </c>
      <c r="C154" s="8">
        <v>521.87282575872985</v>
      </c>
      <c r="D154" s="8">
        <v>2127.7749928689877</v>
      </c>
      <c r="E154" s="8">
        <v>1945.3776417229963</v>
      </c>
      <c r="F154" s="136"/>
      <c r="G154" s="136"/>
      <c r="H154" s="118"/>
      <c r="I154" s="118"/>
      <c r="J154" s="118"/>
      <c r="K154" s="71"/>
      <c r="M154" s="22"/>
    </row>
    <row r="155" spans="1:16" s="10" customFormat="1" x14ac:dyDescent="0.2">
      <c r="A155" s="12" t="s">
        <v>58</v>
      </c>
      <c r="B155" s="8">
        <v>-325.49652254000068</v>
      </c>
      <c r="C155" s="8">
        <v>-310.25025690276601</v>
      </c>
      <c r="D155" s="8">
        <v>-1253.7242364405804</v>
      </c>
      <c r="E155" s="8">
        <v>-1152.5791275075817</v>
      </c>
      <c r="F155" s="136"/>
      <c r="G155" s="136"/>
      <c r="H155" s="118"/>
      <c r="I155" s="118"/>
      <c r="J155" s="118"/>
      <c r="K155" s="71"/>
      <c r="M155" s="22"/>
    </row>
    <row r="156" spans="1:16" s="10" customFormat="1" x14ac:dyDescent="0.2">
      <c r="A156" s="13" t="s">
        <v>96</v>
      </c>
      <c r="B156" s="57">
        <v>-133.66534408000012</v>
      </c>
      <c r="C156" s="57">
        <v>-125.67826075798948</v>
      </c>
      <c r="D156" s="57">
        <v>-522.30882608152956</v>
      </c>
      <c r="E156" s="57">
        <v>-477.41902535988584</v>
      </c>
      <c r="F156" s="136"/>
      <c r="G156" s="136"/>
      <c r="H156" s="118"/>
      <c r="I156" s="118"/>
      <c r="J156" s="118"/>
      <c r="K156" s="71"/>
      <c r="M156" s="22"/>
    </row>
    <row r="157" spans="1:16" s="10" customFormat="1" ht="15.75" x14ac:dyDescent="0.25">
      <c r="A157" s="14" t="s">
        <v>2</v>
      </c>
      <c r="B157" s="9">
        <f t="shared" ref="B157" si="21">B154+B155+B156</f>
        <v>77.994122589998199</v>
      </c>
      <c r="C157" s="9">
        <f t="shared" ref="C157" si="22">C154+C155+C156</f>
        <v>85.944308097974357</v>
      </c>
      <c r="D157" s="9">
        <f>D154+D155+D156</f>
        <v>351.74193034687778</v>
      </c>
      <c r="E157" s="9">
        <f t="shared" ref="E157" si="23">E154+E155+E156</f>
        <v>315.37948885552873</v>
      </c>
      <c r="F157" s="137"/>
      <c r="G157" s="137"/>
      <c r="H157" s="93"/>
      <c r="I157" s="93"/>
      <c r="J157" s="93"/>
      <c r="K157" s="71"/>
      <c r="M157" s="22"/>
    </row>
    <row r="158" spans="1:16" ht="16.5" x14ac:dyDescent="0.25">
      <c r="A158" s="51"/>
      <c r="B158" s="51"/>
      <c r="C158" s="51"/>
      <c r="D158" s="51"/>
      <c r="E158" s="5"/>
      <c r="F158" s="133"/>
      <c r="G158" s="133"/>
      <c r="H158" s="121"/>
      <c r="I158" s="121"/>
      <c r="J158" s="108"/>
      <c r="K158" s="120"/>
      <c r="O158" s="5"/>
      <c r="P158" s="5"/>
    </row>
    <row r="159" spans="1:16" ht="15.75" x14ac:dyDescent="0.25">
      <c r="A159" s="18"/>
      <c r="B159" s="18"/>
      <c r="C159" s="18"/>
      <c r="D159" s="18"/>
      <c r="E159" s="5"/>
      <c r="F159" s="133"/>
      <c r="G159" s="133"/>
      <c r="H159" s="121"/>
      <c r="I159" s="121"/>
      <c r="J159" s="121"/>
      <c r="K159" s="120"/>
      <c r="O159" s="5"/>
      <c r="P159" s="5"/>
    </row>
    <row r="160" spans="1:16" ht="16.5" x14ac:dyDescent="0.25">
      <c r="A160" s="63" t="s">
        <v>14</v>
      </c>
      <c r="B160" s="63"/>
      <c r="C160" s="63"/>
      <c r="D160" s="63"/>
      <c r="E160" s="5"/>
      <c r="F160" s="133"/>
      <c r="G160" s="133"/>
      <c r="H160" s="121"/>
      <c r="I160" s="121"/>
      <c r="J160" s="121"/>
      <c r="K160" s="120"/>
      <c r="O160" s="5"/>
      <c r="P160" s="5"/>
    </row>
    <row r="161" spans="1:16" ht="16.5" x14ac:dyDescent="0.25">
      <c r="A161" s="63"/>
      <c r="B161" s="63"/>
      <c r="C161" s="63"/>
      <c r="D161" s="63"/>
      <c r="E161" s="5"/>
      <c r="F161" s="133"/>
      <c r="G161" s="133"/>
      <c r="H161" s="121"/>
      <c r="I161" s="121"/>
      <c r="J161" s="121"/>
      <c r="K161" s="121"/>
      <c r="O161" s="5"/>
      <c r="P161" s="5"/>
    </row>
    <row r="162" spans="1:16" ht="15.75" x14ac:dyDescent="0.25">
      <c r="A162" s="13" t="s">
        <v>4</v>
      </c>
      <c r="B162" s="57">
        <v>325.49652254000068</v>
      </c>
      <c r="C162" s="57">
        <v>310.25025690276601</v>
      </c>
      <c r="D162" s="57">
        <v>1253.7242364405804</v>
      </c>
      <c r="E162" s="57">
        <v>1152.5791275075817</v>
      </c>
      <c r="F162" s="136"/>
      <c r="G162" s="136"/>
      <c r="H162" s="118"/>
      <c r="I162" s="118"/>
      <c r="J162" s="118"/>
      <c r="K162" s="120"/>
      <c r="O162" s="5"/>
      <c r="P162" s="5"/>
    </row>
    <row r="163" spans="1:16" ht="15.75" x14ac:dyDescent="0.25">
      <c r="A163" s="17" t="s">
        <v>90</v>
      </c>
      <c r="B163" s="8">
        <v>537.15598920999901</v>
      </c>
      <c r="C163" s="8">
        <v>521.87282575872985</v>
      </c>
      <c r="D163" s="8">
        <v>2127.7749928689877</v>
      </c>
      <c r="E163" s="8">
        <v>1945.3776417229963</v>
      </c>
      <c r="F163" s="136"/>
      <c r="G163" s="136"/>
      <c r="H163" s="118"/>
      <c r="I163" s="118"/>
      <c r="J163" s="118"/>
      <c r="K163" s="120"/>
      <c r="O163" s="5"/>
      <c r="P163" s="5"/>
    </row>
    <row r="164" spans="1:16" ht="15.75" x14ac:dyDescent="0.25">
      <c r="A164" s="40" t="s">
        <v>14</v>
      </c>
      <c r="B164" s="77">
        <f t="shared" ref="B164" si="24">B162/B163</f>
        <v>0.60596275398271526</v>
      </c>
      <c r="C164" s="77">
        <f t="shared" ref="C164" si="25">C162/C163</f>
        <v>0.59449398702012446</v>
      </c>
      <c r="D164" s="77">
        <f>D162/D163</f>
        <v>0.58921842800216384</v>
      </c>
      <c r="E164" s="77">
        <f>E162/E163</f>
        <v>0.59247063541182521</v>
      </c>
      <c r="F164" s="138"/>
      <c r="G164" s="138"/>
      <c r="H164" s="122"/>
      <c r="I164" s="122"/>
      <c r="J164" s="122"/>
      <c r="K164" s="120"/>
      <c r="O164" s="5"/>
      <c r="P164" s="5"/>
    </row>
    <row r="165" spans="1:16" ht="16.5" x14ac:dyDescent="0.25">
      <c r="A165" s="63"/>
      <c r="B165" s="63"/>
      <c r="C165" s="63"/>
      <c r="D165" s="63"/>
      <c r="E165" s="11"/>
      <c r="F165" s="105"/>
      <c r="G165" s="105"/>
      <c r="H165" s="108"/>
      <c r="I165" s="108"/>
      <c r="J165" s="108"/>
      <c r="K165" s="120"/>
      <c r="O165" s="5"/>
      <c r="P165" s="5"/>
    </row>
    <row r="166" spans="1:16" ht="15.75" x14ac:dyDescent="0.25">
      <c r="A166" s="17"/>
      <c r="B166" s="17"/>
      <c r="C166" s="17"/>
      <c r="D166" s="17"/>
      <c r="E166" s="11"/>
      <c r="F166" s="105"/>
      <c r="G166" s="105"/>
      <c r="H166" s="108"/>
      <c r="I166" s="108"/>
      <c r="J166" s="108"/>
      <c r="K166" s="120"/>
      <c r="O166" s="5"/>
      <c r="P166" s="5"/>
    </row>
    <row r="167" spans="1:16" ht="16.5" x14ac:dyDescent="0.25">
      <c r="A167" s="63" t="s">
        <v>16</v>
      </c>
      <c r="B167" s="63"/>
      <c r="C167" s="63"/>
      <c r="D167" s="63"/>
      <c r="E167" s="11"/>
      <c r="F167" s="105"/>
      <c r="G167" s="105"/>
      <c r="H167" s="108"/>
      <c r="I167" s="108"/>
      <c r="J167" s="108"/>
      <c r="K167" s="120"/>
      <c r="O167" s="5"/>
      <c r="P167" s="5"/>
    </row>
    <row r="168" spans="1:16" ht="15.75" x14ac:dyDescent="0.25">
      <c r="A168" s="17"/>
      <c r="B168" s="17"/>
      <c r="D168" s="17"/>
      <c r="E168" s="118"/>
      <c r="F168" s="105"/>
      <c r="G168" s="105"/>
      <c r="H168" s="108"/>
      <c r="I168" s="108"/>
      <c r="J168" s="108"/>
      <c r="K168" s="120"/>
      <c r="O168" s="5"/>
      <c r="P168" s="5"/>
    </row>
    <row r="169" spans="1:16" ht="15.75" x14ac:dyDescent="0.25">
      <c r="A169" s="13" t="s">
        <v>91</v>
      </c>
      <c r="B169" s="57">
        <v>133.66534408000012</v>
      </c>
      <c r="C169" s="57">
        <v>125.67826075798948</v>
      </c>
      <c r="D169" s="57">
        <v>522.30882608152956</v>
      </c>
      <c r="E169" s="57">
        <v>477.41902535988584</v>
      </c>
      <c r="F169" s="136"/>
      <c r="G169" s="136"/>
      <c r="H169" s="118"/>
      <c r="I169" s="118"/>
      <c r="J169" s="118"/>
      <c r="K169" s="121"/>
      <c r="O169" s="5"/>
      <c r="P169" s="5"/>
    </row>
    <row r="170" spans="1:16" ht="15.75" x14ac:dyDescent="0.25">
      <c r="A170" s="17" t="s">
        <v>90</v>
      </c>
      <c r="B170" s="8">
        <v>537.15598920999901</v>
      </c>
      <c r="C170" s="8">
        <v>521.87282575872985</v>
      </c>
      <c r="D170" s="8">
        <v>2127.7749928689877</v>
      </c>
      <c r="E170" s="8">
        <v>1945.3776417229963</v>
      </c>
      <c r="F170" s="136"/>
      <c r="G170" s="136"/>
      <c r="H170" s="118"/>
      <c r="I170" s="118"/>
      <c r="J170" s="118"/>
      <c r="K170" s="120"/>
      <c r="O170" s="5"/>
      <c r="P170" s="5"/>
    </row>
    <row r="171" spans="1:16" ht="16.5" x14ac:dyDescent="0.25">
      <c r="A171" s="40" t="s">
        <v>16</v>
      </c>
      <c r="B171" s="76">
        <f t="shared" ref="B171" si="26">B169/B170</f>
        <v>0.24883897185356374</v>
      </c>
      <c r="C171" s="76">
        <f t="shared" ref="C171" si="27">C169/C170</f>
        <v>0.24082162273015639</v>
      </c>
      <c r="D171" s="76">
        <f t="shared" ref="D171" si="28">D169/D170</f>
        <v>0.24547183223413763</v>
      </c>
      <c r="E171" s="76">
        <f>E169/E170</f>
        <v>0.24541200388066653</v>
      </c>
      <c r="F171" s="140"/>
      <c r="G171" s="140"/>
      <c r="H171" s="123"/>
      <c r="I171" s="123"/>
      <c r="J171" s="123"/>
      <c r="K171" s="120"/>
      <c r="O171" s="5"/>
      <c r="P171" s="5"/>
    </row>
    <row r="172" spans="1:16" ht="16.5" x14ac:dyDescent="0.25">
      <c r="A172" s="63"/>
      <c r="B172" s="63"/>
      <c r="C172" s="63"/>
      <c r="D172" s="63"/>
      <c r="E172" s="11"/>
      <c r="F172" s="105"/>
      <c r="G172" s="105"/>
      <c r="H172" s="108"/>
      <c r="I172" s="108"/>
      <c r="J172" s="108"/>
      <c r="K172" s="120"/>
      <c r="O172" s="5"/>
      <c r="P172" s="5"/>
    </row>
    <row r="173" spans="1:16" ht="15.75" x14ac:dyDescent="0.25">
      <c r="A173" s="17"/>
      <c r="B173" s="17"/>
      <c r="C173" s="17"/>
      <c r="D173" s="17"/>
      <c r="E173" s="1"/>
      <c r="F173" s="131"/>
      <c r="G173" s="131"/>
      <c r="H173" s="120"/>
      <c r="I173" s="120"/>
      <c r="J173" s="120"/>
      <c r="K173" s="120"/>
      <c r="O173" s="5"/>
      <c r="P173" s="5"/>
    </row>
    <row r="174" spans="1:16" ht="16.5" x14ac:dyDescent="0.25">
      <c r="A174" s="51" t="s">
        <v>6</v>
      </c>
      <c r="B174" s="51"/>
      <c r="C174" s="51"/>
      <c r="D174" s="17"/>
      <c r="E174" s="1"/>
      <c r="F174" s="131"/>
      <c r="G174" s="131"/>
      <c r="H174" s="120"/>
      <c r="I174" s="120"/>
      <c r="J174" s="120"/>
      <c r="K174" s="120"/>
      <c r="O174" s="5"/>
      <c r="P174" s="5"/>
    </row>
    <row r="175" spans="1:16" ht="16.5" x14ac:dyDescent="0.25">
      <c r="A175" s="51"/>
      <c r="B175" s="51"/>
      <c r="C175" s="51"/>
      <c r="D175" s="17"/>
      <c r="E175" s="1"/>
      <c r="F175" s="131"/>
      <c r="G175" s="131"/>
      <c r="H175" s="120"/>
      <c r="I175" s="120"/>
      <c r="J175" s="120"/>
      <c r="K175" s="120"/>
      <c r="O175" s="5"/>
      <c r="P175" s="5"/>
    </row>
    <row r="176" spans="1:16" ht="15.75" x14ac:dyDescent="0.25">
      <c r="A176" s="12" t="s">
        <v>4</v>
      </c>
      <c r="B176" s="8">
        <v>325.49652254000068</v>
      </c>
      <c r="C176" s="8">
        <v>310.25025690276601</v>
      </c>
      <c r="D176" s="79">
        <v>1253.7242364405804</v>
      </c>
      <c r="E176" s="79">
        <v>1152.5791275075817</v>
      </c>
      <c r="F176" s="142"/>
      <c r="G176" s="142"/>
      <c r="H176" s="124"/>
      <c r="I176" s="124"/>
      <c r="J176" s="124"/>
      <c r="K176" s="120"/>
      <c r="O176" s="5"/>
      <c r="P176" s="5"/>
    </row>
    <row r="177" spans="1:16" ht="15.75" x14ac:dyDescent="0.25">
      <c r="A177" s="13" t="s">
        <v>91</v>
      </c>
      <c r="B177" s="57">
        <v>133.66534408000012</v>
      </c>
      <c r="C177" s="57">
        <v>125.67826075798948</v>
      </c>
      <c r="D177" s="57">
        <v>522.30882608152956</v>
      </c>
      <c r="E177" s="57">
        <v>477.41902535988584</v>
      </c>
      <c r="F177" s="136"/>
      <c r="G177" s="136"/>
      <c r="H177" s="118"/>
      <c r="I177" s="118"/>
      <c r="J177" s="118"/>
      <c r="K177" s="120"/>
      <c r="O177" s="5"/>
      <c r="P177" s="5"/>
    </row>
    <row r="178" spans="1:16" ht="15.75" x14ac:dyDescent="0.25">
      <c r="A178" s="89" t="s">
        <v>90</v>
      </c>
      <c r="B178" s="8">
        <v>537.15598920999901</v>
      </c>
      <c r="C178" s="8">
        <v>521.87282575872985</v>
      </c>
      <c r="D178" s="79">
        <v>2127.7749928689877</v>
      </c>
      <c r="E178" s="79">
        <v>1945.3776417229963</v>
      </c>
      <c r="F178" s="142"/>
      <c r="G178" s="142"/>
      <c r="H178" s="124"/>
      <c r="I178" s="124"/>
      <c r="J178" s="124"/>
      <c r="K178" s="120"/>
      <c r="O178" s="5"/>
      <c r="P178" s="5"/>
    </row>
    <row r="179" spans="1:16" ht="16.5" x14ac:dyDescent="0.25">
      <c r="A179" s="73" t="s">
        <v>6</v>
      </c>
      <c r="B179" s="90">
        <f t="shared" ref="B179" si="29">(B176+B177)/B178</f>
        <v>0.854801725836279</v>
      </c>
      <c r="C179" s="90">
        <f t="shared" ref="C179" si="30">(C176+C177)/C178</f>
        <v>0.83531560975028074</v>
      </c>
      <c r="D179" s="90">
        <f t="shared" ref="D179" si="31">(D176+D177)/D178</f>
        <v>0.83469026023630155</v>
      </c>
      <c r="E179" s="90">
        <f>(E176+E177)/E178</f>
        <v>0.83788263929249174</v>
      </c>
      <c r="F179" s="143"/>
      <c r="G179" s="143"/>
      <c r="H179" s="125"/>
      <c r="I179" s="125"/>
      <c r="J179" s="125"/>
      <c r="K179" s="120"/>
      <c r="O179" s="5"/>
      <c r="P179" s="5"/>
    </row>
    <row r="180" spans="1:16" ht="16.5" x14ac:dyDescent="0.25">
      <c r="A180" s="63"/>
      <c r="B180" s="76"/>
      <c r="C180" s="76"/>
      <c r="D180" s="76"/>
      <c r="E180" s="76"/>
      <c r="F180" s="105"/>
      <c r="G180" s="105"/>
      <c r="H180" s="105"/>
      <c r="I180" s="105"/>
      <c r="J180" s="105"/>
      <c r="K180" s="7"/>
      <c r="L180" s="7"/>
      <c r="N180" s="7"/>
      <c r="O180" s="5"/>
      <c r="P180" s="5"/>
    </row>
    <row r="181" spans="1:16" ht="15.75" x14ac:dyDescent="0.25">
      <c r="E181" s="7"/>
      <c r="F181" s="135"/>
      <c r="G181" s="135"/>
      <c r="H181" s="7"/>
      <c r="I181" s="7"/>
      <c r="J181" s="7"/>
      <c r="K181" s="7"/>
      <c r="L181" s="7"/>
      <c r="O181" s="5"/>
      <c r="P181" s="5"/>
    </row>
    <row r="182" spans="1:16" ht="18" x14ac:dyDescent="0.25">
      <c r="A182" s="60"/>
      <c r="B182" s="68" t="s">
        <v>44</v>
      </c>
      <c r="C182" s="50" t="s">
        <v>44</v>
      </c>
      <c r="D182" s="68" t="s">
        <v>44</v>
      </c>
      <c r="E182" s="50" t="s">
        <v>44</v>
      </c>
      <c r="F182" s="128"/>
      <c r="G182" s="128"/>
      <c r="H182" s="128"/>
      <c r="I182" s="128"/>
      <c r="J182" s="128"/>
      <c r="K182" s="135"/>
      <c r="L182" s="7"/>
      <c r="O182" s="5"/>
      <c r="P182" s="5"/>
    </row>
    <row r="183" spans="1:16" ht="18" x14ac:dyDescent="0.25">
      <c r="A183" s="60" t="s">
        <v>89</v>
      </c>
      <c r="B183" s="61" t="s">
        <v>84</v>
      </c>
      <c r="C183" s="61" t="s">
        <v>85</v>
      </c>
      <c r="D183" s="61" t="s">
        <v>64</v>
      </c>
      <c r="E183" s="97" t="s">
        <v>45</v>
      </c>
      <c r="F183" s="141"/>
      <c r="G183" s="129"/>
      <c r="H183" s="129"/>
      <c r="I183" s="129"/>
      <c r="J183" s="129"/>
      <c r="K183" s="135"/>
      <c r="L183" s="7"/>
      <c r="O183" s="5"/>
      <c r="P183" s="5"/>
    </row>
    <row r="184" spans="1:16" ht="18" x14ac:dyDescent="0.25">
      <c r="A184" s="64"/>
      <c r="B184" s="64"/>
      <c r="C184" s="64"/>
      <c r="D184" s="64"/>
      <c r="E184" s="4"/>
      <c r="F184" s="129"/>
      <c r="G184" s="129"/>
      <c r="H184" s="129"/>
      <c r="I184" s="129"/>
      <c r="J184" s="129"/>
      <c r="K184" s="135"/>
      <c r="L184" s="7"/>
      <c r="O184" s="5"/>
      <c r="P184" s="5"/>
    </row>
    <row r="185" spans="1:16" s="10" customFormat="1" ht="16.5" x14ac:dyDescent="0.25">
      <c r="A185" s="51" t="s">
        <v>2</v>
      </c>
      <c r="B185" s="51"/>
      <c r="C185" s="51"/>
      <c r="D185" s="51"/>
      <c r="E185" s="11"/>
      <c r="F185" s="105"/>
      <c r="G185" s="105"/>
      <c r="H185" s="108"/>
      <c r="I185" s="108"/>
      <c r="J185" s="108"/>
      <c r="K185" s="71"/>
      <c r="M185" s="22"/>
    </row>
    <row r="186" spans="1:16" s="10" customFormat="1" ht="15.75" x14ac:dyDescent="0.25">
      <c r="A186" s="11"/>
      <c r="B186" s="11"/>
      <c r="C186" s="11"/>
      <c r="D186" s="11"/>
      <c r="E186" s="11"/>
      <c r="F186" s="105"/>
      <c r="G186" s="105"/>
      <c r="H186" s="108"/>
      <c r="I186" s="108"/>
      <c r="J186" s="108"/>
      <c r="K186" s="71"/>
      <c r="M186" s="22"/>
    </row>
    <row r="187" spans="1:16" s="10" customFormat="1" x14ac:dyDescent="0.2">
      <c r="A187" s="12" t="s">
        <v>90</v>
      </c>
      <c r="B187" s="8" vm="26">
        <v>150.34633418000018</v>
      </c>
      <c r="C187" s="8">
        <v>165.14470695843164</v>
      </c>
      <c r="D187" s="8">
        <v>656.89861957550636</v>
      </c>
      <c r="E187" s="8">
        <v>626.6562534369308</v>
      </c>
      <c r="F187" s="118"/>
      <c r="G187" s="118"/>
      <c r="H187" s="118"/>
      <c r="I187" s="118"/>
      <c r="J187" s="118"/>
      <c r="K187" s="71"/>
      <c r="M187" s="22"/>
    </row>
    <row r="188" spans="1:16" s="10" customFormat="1" x14ac:dyDescent="0.2">
      <c r="A188" s="12" t="s">
        <v>58</v>
      </c>
      <c r="B188" s="8">
        <v>-86.920564620000022</v>
      </c>
      <c r="C188" s="8">
        <v>-107.04341334260644</v>
      </c>
      <c r="D188" s="8">
        <v>-454.61083103925404</v>
      </c>
      <c r="E188" s="8">
        <v>-428.29437376380872</v>
      </c>
      <c r="F188" s="118"/>
      <c r="G188" s="118"/>
      <c r="H188" s="118"/>
      <c r="I188" s="118"/>
      <c r="J188" s="118"/>
      <c r="K188" s="71"/>
      <c r="M188" s="22"/>
    </row>
    <row r="189" spans="1:16" s="10" customFormat="1" x14ac:dyDescent="0.2">
      <c r="A189" s="13" t="s">
        <v>96</v>
      </c>
      <c r="B189" s="57">
        <v>-32.781100710000004</v>
      </c>
      <c r="C189" s="57">
        <v>-30.893296647843613</v>
      </c>
      <c r="D189" s="57">
        <v>-128.28961820349443</v>
      </c>
      <c r="E189" s="57">
        <v>-118.47460488137631</v>
      </c>
      <c r="F189" s="118"/>
      <c r="G189" s="118"/>
      <c r="H189" s="118"/>
      <c r="I189" s="118"/>
      <c r="J189" s="118"/>
      <c r="K189" s="71"/>
      <c r="M189" s="22"/>
    </row>
    <row r="190" spans="1:16" s="10" customFormat="1" ht="15.75" x14ac:dyDescent="0.25">
      <c r="A190" s="14" t="s">
        <v>2</v>
      </c>
      <c r="B190" s="9">
        <f t="shared" ref="B190" si="32">B187+B188+B189</f>
        <v>30.644668850000158</v>
      </c>
      <c r="C190" s="9">
        <f t="shared" ref="C190" si="33">C187+C188+C189</f>
        <v>27.207996967981586</v>
      </c>
      <c r="D190" s="9">
        <f>D187+D188+D189</f>
        <v>73.998170332757894</v>
      </c>
      <c r="E190" s="9">
        <f t="shared" ref="E190" si="34">E187+E188+E189</f>
        <v>79.887274791745767</v>
      </c>
      <c r="F190" s="93"/>
      <c r="G190" s="93"/>
      <c r="H190" s="93"/>
      <c r="I190" s="93"/>
      <c r="J190" s="93"/>
      <c r="K190" s="71"/>
      <c r="M190" s="22"/>
    </row>
    <row r="191" spans="1:16" ht="16.5" x14ac:dyDescent="0.25">
      <c r="A191" s="51"/>
      <c r="B191" s="51"/>
      <c r="C191" s="51"/>
      <c r="D191" s="51"/>
      <c r="E191" s="5"/>
      <c r="F191" s="121"/>
      <c r="G191" s="121"/>
      <c r="H191" s="121"/>
      <c r="I191" s="121"/>
      <c r="J191" s="108"/>
      <c r="K191" s="120"/>
      <c r="O191" s="5"/>
      <c r="P191" s="5"/>
    </row>
    <row r="192" spans="1:16" ht="15.75" x14ac:dyDescent="0.25">
      <c r="A192" s="18"/>
      <c r="B192" s="18"/>
      <c r="C192" s="18"/>
      <c r="D192" s="18"/>
      <c r="E192" s="5"/>
      <c r="F192" s="121"/>
      <c r="G192" s="121"/>
      <c r="H192" s="121"/>
      <c r="I192" s="121"/>
      <c r="J192" s="121"/>
      <c r="K192" s="120"/>
      <c r="O192" s="5"/>
      <c r="P192" s="5"/>
    </row>
    <row r="193" spans="1:16" ht="16.5" x14ac:dyDescent="0.25">
      <c r="A193" s="63" t="s">
        <v>14</v>
      </c>
      <c r="B193" s="63"/>
      <c r="C193" s="63"/>
      <c r="D193" s="63"/>
      <c r="E193" s="5"/>
      <c r="F193" s="121"/>
      <c r="G193" s="121"/>
      <c r="H193" s="121"/>
      <c r="I193" s="121"/>
      <c r="J193" s="121"/>
      <c r="K193" s="120"/>
      <c r="O193" s="5"/>
      <c r="P193" s="5"/>
    </row>
    <row r="194" spans="1:16" ht="16.5" x14ac:dyDescent="0.25">
      <c r="A194" s="63"/>
      <c r="B194" s="63"/>
      <c r="C194" s="63"/>
      <c r="D194" s="63"/>
      <c r="E194" s="5"/>
      <c r="F194" s="121"/>
      <c r="G194" s="121"/>
      <c r="H194" s="121"/>
      <c r="I194" s="121"/>
      <c r="J194" s="121"/>
      <c r="K194" s="121"/>
      <c r="O194" s="5"/>
      <c r="P194" s="5"/>
    </row>
    <row r="195" spans="1:16" ht="15.75" x14ac:dyDescent="0.25">
      <c r="A195" s="13" t="s">
        <v>4</v>
      </c>
      <c r="B195" s="57">
        <v>86.920564620000022</v>
      </c>
      <c r="C195" s="57">
        <v>107.04341334260644</v>
      </c>
      <c r="D195" s="57">
        <v>454.61083103925404</v>
      </c>
      <c r="E195" s="57">
        <v>428.29437376380872</v>
      </c>
      <c r="F195" s="118"/>
      <c r="G195" s="118"/>
      <c r="H195" s="118"/>
      <c r="I195" s="118"/>
      <c r="J195" s="118"/>
      <c r="K195" s="120"/>
      <c r="O195" s="5"/>
      <c r="P195" s="5"/>
    </row>
    <row r="196" spans="1:16" ht="15.75" x14ac:dyDescent="0.25">
      <c r="A196" s="17" t="s">
        <v>90</v>
      </c>
      <c r="B196" s="8" vm="26">
        <v>150.34633418000018</v>
      </c>
      <c r="C196" s="8">
        <v>165.14470695843164</v>
      </c>
      <c r="D196" s="8">
        <v>656.89861957550636</v>
      </c>
      <c r="E196" s="8">
        <v>626.6562534369308</v>
      </c>
      <c r="F196" s="118"/>
      <c r="G196" s="118"/>
      <c r="H196" s="118"/>
      <c r="I196" s="118"/>
      <c r="J196" s="118"/>
      <c r="K196" s="120"/>
      <c r="O196" s="5"/>
      <c r="P196" s="5"/>
    </row>
    <row r="197" spans="1:16" ht="15.75" x14ac:dyDescent="0.25">
      <c r="A197" s="40" t="s">
        <v>14</v>
      </c>
      <c r="B197" s="77">
        <f t="shared" ref="B197" si="35">B195/B196</f>
        <v>0.57813557672736815</v>
      </c>
      <c r="C197" s="77">
        <f t="shared" ref="C197" si="36">C195/C196</f>
        <v>0.64817949853851631</v>
      </c>
      <c r="D197" s="77">
        <f>D195/D196</f>
        <v>0.6920563044157827</v>
      </c>
      <c r="E197" s="77">
        <f>E195/E196</f>
        <v>0.68345982572551478</v>
      </c>
      <c r="F197" s="122"/>
      <c r="G197" s="122"/>
      <c r="H197" s="122"/>
      <c r="I197" s="122"/>
      <c r="J197" s="122"/>
      <c r="K197" s="120"/>
      <c r="O197" s="5"/>
      <c r="P197" s="5"/>
    </row>
    <row r="198" spans="1:16" ht="16.5" x14ac:dyDescent="0.25">
      <c r="A198" s="63"/>
      <c r="B198" s="63"/>
      <c r="C198" s="63"/>
      <c r="D198" s="63"/>
      <c r="E198" s="11"/>
      <c r="F198" s="108"/>
      <c r="G198" s="108"/>
      <c r="H198" s="108"/>
      <c r="I198" s="108"/>
      <c r="J198" s="108"/>
      <c r="K198" s="120"/>
      <c r="O198" s="5"/>
      <c r="P198" s="5"/>
    </row>
    <row r="199" spans="1:16" ht="15.75" x14ac:dyDescent="0.25">
      <c r="A199" s="17"/>
      <c r="B199" s="17"/>
      <c r="C199" s="17"/>
      <c r="D199" s="17"/>
      <c r="E199" s="11"/>
      <c r="F199" s="108"/>
      <c r="G199" s="108"/>
      <c r="H199" s="108"/>
      <c r="I199" s="108"/>
      <c r="J199" s="108"/>
      <c r="K199" s="120"/>
      <c r="O199" s="5"/>
      <c r="P199" s="5"/>
    </row>
    <row r="200" spans="1:16" ht="16.5" x14ac:dyDescent="0.25">
      <c r="A200" s="63" t="s">
        <v>16</v>
      </c>
      <c r="B200" s="63"/>
      <c r="C200" s="63"/>
      <c r="D200" s="63"/>
      <c r="E200" s="11"/>
      <c r="F200" s="108"/>
      <c r="G200" s="108"/>
      <c r="H200" s="108"/>
      <c r="I200" s="108"/>
      <c r="J200" s="108"/>
      <c r="K200" s="120"/>
      <c r="O200" s="5"/>
      <c r="P200" s="5"/>
    </row>
    <row r="201" spans="1:16" ht="15.75" x14ac:dyDescent="0.25">
      <c r="A201" s="17"/>
      <c r="B201" s="17"/>
      <c r="D201" s="17"/>
      <c r="E201" s="118"/>
      <c r="F201" s="108"/>
      <c r="G201" s="108"/>
      <c r="H201" s="108"/>
      <c r="I201" s="108"/>
      <c r="J201" s="108"/>
      <c r="K201" s="120"/>
      <c r="O201" s="5"/>
      <c r="P201" s="5"/>
    </row>
    <row r="202" spans="1:16" ht="15.75" x14ac:dyDescent="0.25">
      <c r="A202" s="13" t="s">
        <v>91</v>
      </c>
      <c r="B202" s="57">
        <v>32.781100710000004</v>
      </c>
      <c r="C202" s="57">
        <v>30.893296647843613</v>
      </c>
      <c r="D202" s="57">
        <v>128.28961820349443</v>
      </c>
      <c r="E202" s="57">
        <v>118.47460488137631</v>
      </c>
      <c r="F202" s="118"/>
      <c r="G202" s="118"/>
      <c r="H202" s="118"/>
      <c r="I202" s="118"/>
      <c r="J202" s="118"/>
      <c r="K202" s="121"/>
      <c r="O202" s="5"/>
      <c r="P202" s="5"/>
    </row>
    <row r="203" spans="1:16" ht="15.75" x14ac:dyDescent="0.25">
      <c r="A203" s="17" t="s">
        <v>90</v>
      </c>
      <c r="B203" s="8" vm="26">
        <v>150.34633418000018</v>
      </c>
      <c r="C203" s="8">
        <v>165.14470695843164</v>
      </c>
      <c r="D203" s="8">
        <v>656.89861957550636</v>
      </c>
      <c r="E203" s="8">
        <v>626.6562534369308</v>
      </c>
      <c r="F203" s="118"/>
      <c r="G203" s="118"/>
      <c r="H203" s="118"/>
      <c r="I203" s="118"/>
      <c r="J203" s="118"/>
      <c r="K203" s="120"/>
      <c r="O203" s="5"/>
      <c r="P203" s="5"/>
    </row>
    <row r="204" spans="1:16" ht="16.5" x14ac:dyDescent="0.25">
      <c r="A204" s="40" t="s">
        <v>16</v>
      </c>
      <c r="B204" s="76">
        <f t="shared" ref="B204" si="37">B202/B203</f>
        <v>0.2180372463937382</v>
      </c>
      <c r="C204" s="76">
        <f t="shared" ref="C204" si="38">C202/C203</f>
        <v>0.18706804000457444</v>
      </c>
      <c r="D204" s="76">
        <f t="shared" ref="D204" si="39">D202/D203</f>
        <v>0.19529591687435163</v>
      </c>
      <c r="E204" s="76">
        <f>E202/E203</f>
        <v>0.18905836211095925</v>
      </c>
      <c r="F204" s="123"/>
      <c r="G204" s="123"/>
      <c r="H204" s="123"/>
      <c r="I204" s="123"/>
      <c r="J204" s="123"/>
      <c r="K204" s="120"/>
      <c r="O204" s="5"/>
      <c r="P204" s="5"/>
    </row>
    <row r="205" spans="1:16" ht="16.5" x14ac:dyDescent="0.25">
      <c r="A205" s="63"/>
      <c r="B205" s="63"/>
      <c r="C205" s="63"/>
      <c r="D205" s="63"/>
      <c r="E205" s="11"/>
      <c r="F205" s="108"/>
      <c r="G205" s="108"/>
      <c r="H205" s="108"/>
      <c r="I205" s="108"/>
      <c r="J205" s="108"/>
      <c r="K205" s="120"/>
      <c r="O205" s="5"/>
      <c r="P205" s="5"/>
    </row>
    <row r="206" spans="1:16" ht="15.75" x14ac:dyDescent="0.25">
      <c r="A206" s="17"/>
      <c r="B206" s="17"/>
      <c r="C206" s="17"/>
      <c r="D206" s="17"/>
      <c r="E206" s="1"/>
      <c r="F206" s="120"/>
      <c r="G206" s="120"/>
      <c r="H206" s="120"/>
      <c r="I206" s="120"/>
      <c r="J206" s="120"/>
      <c r="K206" s="120"/>
      <c r="O206" s="5"/>
      <c r="P206" s="5"/>
    </row>
    <row r="207" spans="1:16" ht="16.5" x14ac:dyDescent="0.25">
      <c r="A207" s="51" t="s">
        <v>6</v>
      </c>
      <c r="B207" s="51"/>
      <c r="C207" s="51"/>
      <c r="D207" s="17"/>
      <c r="E207" s="1"/>
      <c r="F207" s="120"/>
      <c r="G207" s="120"/>
      <c r="H207" s="120"/>
      <c r="I207" s="120"/>
      <c r="J207" s="120"/>
      <c r="K207" s="120"/>
      <c r="O207" s="5"/>
      <c r="P207" s="5"/>
    </row>
    <row r="208" spans="1:16" ht="16.5" x14ac:dyDescent="0.25">
      <c r="A208" s="51"/>
      <c r="B208" s="51"/>
      <c r="C208" s="51"/>
      <c r="D208" s="17"/>
      <c r="E208" s="1"/>
      <c r="F208" s="120"/>
      <c r="G208" s="120"/>
      <c r="H208" s="120"/>
      <c r="I208" s="120"/>
      <c r="J208" s="120"/>
      <c r="K208" s="120"/>
      <c r="O208" s="5"/>
      <c r="P208" s="5"/>
    </row>
    <row r="209" spans="1:16" ht="15.75" x14ac:dyDescent="0.25">
      <c r="A209" s="12" t="s">
        <v>4</v>
      </c>
      <c r="B209" s="8">
        <v>86.920564620000022</v>
      </c>
      <c r="C209" s="8">
        <v>107.04341334260644</v>
      </c>
      <c r="D209" s="79">
        <v>454.61083103925404</v>
      </c>
      <c r="E209" s="79">
        <v>428.29437376380872</v>
      </c>
      <c r="F209" s="124"/>
      <c r="G209" s="142"/>
      <c r="H209" s="142"/>
      <c r="I209" s="142"/>
      <c r="J209" s="142"/>
      <c r="K209" s="131"/>
      <c r="O209" s="5"/>
      <c r="P209" s="5"/>
    </row>
    <row r="210" spans="1:16" ht="15.75" x14ac:dyDescent="0.25">
      <c r="A210" s="13" t="s">
        <v>91</v>
      </c>
      <c r="B210" s="57">
        <v>32.781100710000004</v>
      </c>
      <c r="C210" s="57">
        <v>30.893296647843613</v>
      </c>
      <c r="D210" s="57">
        <v>128.28961820349443</v>
      </c>
      <c r="E210" s="57">
        <v>118.47460488137631</v>
      </c>
      <c r="F210" s="118"/>
      <c r="G210" s="136"/>
      <c r="H210" s="136"/>
      <c r="I210" s="136"/>
      <c r="J210" s="136"/>
      <c r="K210" s="131"/>
      <c r="O210" s="5"/>
      <c r="P210" s="5"/>
    </row>
    <row r="211" spans="1:16" ht="15.75" x14ac:dyDescent="0.25">
      <c r="A211" s="89" t="s">
        <v>90</v>
      </c>
      <c r="B211" s="8" vm="26">
        <v>150.34633418000018</v>
      </c>
      <c r="C211" s="8">
        <v>165.14470695843164</v>
      </c>
      <c r="D211" s="79">
        <v>656.89861957550636</v>
      </c>
      <c r="E211" s="79">
        <v>626.6562534369308</v>
      </c>
      <c r="F211" s="124"/>
      <c r="G211" s="142"/>
      <c r="H211" s="142"/>
      <c r="I211" s="142"/>
      <c r="J211" s="142"/>
      <c r="K211" s="131"/>
      <c r="O211" s="5"/>
      <c r="P211" s="5"/>
    </row>
    <row r="212" spans="1:16" ht="16.5" x14ac:dyDescent="0.25">
      <c r="A212" s="73" t="s">
        <v>6</v>
      </c>
      <c r="B212" s="90">
        <f t="shared" ref="B212" si="40">(B209+B210)/B211</f>
        <v>0.79617282312110627</v>
      </c>
      <c r="C212" s="90">
        <f t="shared" ref="C212" si="41">(C209+C210)/C211</f>
        <v>0.83524753854309075</v>
      </c>
      <c r="D212" s="90">
        <f t="shared" ref="D212" si="42">(D209+D210)/D211</f>
        <v>0.88735222129013425</v>
      </c>
      <c r="E212" s="90">
        <f>(E209+E210)/E211</f>
        <v>0.87251818783647395</v>
      </c>
      <c r="F212" s="125"/>
      <c r="G212" s="143"/>
      <c r="H212" s="143"/>
      <c r="I212" s="143"/>
      <c r="J212" s="143"/>
      <c r="K212" s="131"/>
      <c r="O212" s="5"/>
      <c r="P212" s="5"/>
    </row>
    <row r="213" spans="1:16" ht="15.75" x14ac:dyDescent="0.25">
      <c r="B213" s="10"/>
      <c r="C213" s="10"/>
      <c r="D213" s="10"/>
      <c r="E213" s="10"/>
      <c r="F213" s="135"/>
      <c r="G213" s="135"/>
      <c r="H213" s="135"/>
      <c r="I213" s="135"/>
      <c r="J213" s="135"/>
      <c r="K213" s="135"/>
      <c r="L213" s="7"/>
      <c r="O213" s="5"/>
      <c r="P213" s="5"/>
    </row>
    <row r="214" spans="1:16" ht="15.75" x14ac:dyDescent="0.25">
      <c r="A214" s="1"/>
      <c r="B214" s="1"/>
      <c r="C214" s="1"/>
      <c r="D214" s="1"/>
      <c r="E214" s="1"/>
      <c r="F214" s="131"/>
      <c r="G214" s="131"/>
      <c r="H214" s="131"/>
      <c r="I214" s="131"/>
      <c r="J214" s="131"/>
      <c r="K214" s="131"/>
    </row>
    <row r="215" spans="1:16" ht="15.75" x14ac:dyDescent="0.25">
      <c r="A215" s="24"/>
      <c r="B215" s="68" t="s">
        <v>44</v>
      </c>
      <c r="C215" s="50" t="s">
        <v>44</v>
      </c>
      <c r="D215" s="68" t="s">
        <v>44</v>
      </c>
      <c r="E215" s="50" t="s">
        <v>44</v>
      </c>
      <c r="F215" s="128"/>
      <c r="G215" s="128"/>
      <c r="H215" s="128"/>
      <c r="I215" s="128"/>
      <c r="J215" s="128"/>
      <c r="K215" s="129"/>
      <c r="L215" s="20"/>
      <c r="M215" s="20"/>
      <c r="N215" s="20"/>
      <c r="O215" s="20"/>
    </row>
    <row r="216" spans="1:16" ht="18" x14ac:dyDescent="0.25">
      <c r="A216" s="60" t="s">
        <v>25</v>
      </c>
      <c r="B216" s="61" t="s">
        <v>84</v>
      </c>
      <c r="C216" s="61" t="s">
        <v>85</v>
      </c>
      <c r="D216" s="61" t="s">
        <v>64</v>
      </c>
      <c r="E216" s="97" t="s">
        <v>45</v>
      </c>
      <c r="F216" s="141"/>
      <c r="G216" s="129"/>
      <c r="H216" s="129"/>
      <c r="I216" s="129"/>
      <c r="J216" s="129"/>
      <c r="K216" s="133"/>
    </row>
    <row r="217" spans="1:16" ht="15.75" x14ac:dyDescent="0.25">
      <c r="E217" s="65"/>
      <c r="F217" s="134"/>
      <c r="G217" s="129"/>
      <c r="H217" s="129"/>
      <c r="I217" s="129"/>
      <c r="J217" s="129"/>
      <c r="K217" s="135"/>
    </row>
    <row r="218" spans="1:16" ht="16.5" x14ac:dyDescent="0.25">
      <c r="A218" s="63" t="s">
        <v>55</v>
      </c>
      <c r="B218" s="63"/>
      <c r="C218" s="63"/>
      <c r="D218" s="63"/>
      <c r="E218" s="59"/>
      <c r="F218" s="145"/>
      <c r="G218" s="145"/>
      <c r="H218" s="145"/>
      <c r="I218" s="145"/>
      <c r="J218" s="145"/>
      <c r="K218" s="135"/>
    </row>
    <row r="219" spans="1:16" ht="16.5" x14ac:dyDescent="0.25">
      <c r="A219" s="63"/>
      <c r="B219" s="63"/>
      <c r="C219" s="63"/>
      <c r="D219" s="63"/>
      <c r="E219" s="59"/>
      <c r="F219" s="145"/>
      <c r="G219" s="145"/>
      <c r="H219" s="145"/>
      <c r="I219" s="145"/>
      <c r="J219" s="145"/>
      <c r="K219" s="135"/>
    </row>
    <row r="220" spans="1:16" x14ac:dyDescent="0.2">
      <c r="A220" s="13" t="s">
        <v>79</v>
      </c>
      <c r="B220" s="57">
        <v>285.45642504999984</v>
      </c>
      <c r="C220" s="57">
        <v>343.26644963000064</v>
      </c>
      <c r="D220" s="57">
        <v>1153.6263842099959</v>
      </c>
      <c r="E220" s="57">
        <v>1323.2605540899976</v>
      </c>
      <c r="F220" s="136"/>
      <c r="G220" s="145"/>
      <c r="H220" s="145"/>
      <c r="I220" s="145"/>
      <c r="J220" s="145"/>
      <c r="K220" s="135"/>
    </row>
    <row r="221" spans="1:16" x14ac:dyDescent="0.2">
      <c r="A221" s="12" t="s">
        <v>80</v>
      </c>
      <c r="B221" s="8">
        <v>2691.2388600000004</v>
      </c>
      <c r="C221" s="8">
        <v>2508.9837600000001</v>
      </c>
      <c r="D221" s="8">
        <v>2560.5722409016398</v>
      </c>
      <c r="E221" s="8">
        <v>2529.6953191506764</v>
      </c>
      <c r="F221" s="136"/>
      <c r="G221" s="145"/>
      <c r="H221" s="145"/>
      <c r="I221" s="145"/>
      <c r="J221" s="145"/>
      <c r="K221" s="135"/>
    </row>
    <row r="222" spans="1:16" ht="15.75" x14ac:dyDescent="0.25">
      <c r="A222" s="14" t="s">
        <v>63</v>
      </c>
      <c r="B222" s="5">
        <f t="shared" ref="B222:D222" si="43">+B220/B221</f>
        <v>0.10606878092195793</v>
      </c>
      <c r="C222" s="5">
        <f t="shared" si="43"/>
        <v>0.13681493483640589</v>
      </c>
      <c r="D222" s="5">
        <f t="shared" si="43"/>
        <v>0.4505345976115776</v>
      </c>
      <c r="E222" s="5">
        <f>+E220/E221</f>
        <v>0.52309088136917259</v>
      </c>
      <c r="F222" s="146"/>
      <c r="G222" s="146"/>
      <c r="H222" s="146"/>
      <c r="I222" s="146"/>
      <c r="J222" s="146"/>
      <c r="K222" s="135"/>
    </row>
    <row r="223" spans="1:16" x14ac:dyDescent="0.2">
      <c r="A223" s="12"/>
      <c r="B223" s="12"/>
      <c r="C223" s="12"/>
      <c r="D223" s="81"/>
      <c r="E223" s="66"/>
      <c r="F223" s="146"/>
      <c r="G223" s="146"/>
      <c r="H223" s="146"/>
      <c r="I223" s="146"/>
      <c r="J223" s="146"/>
      <c r="K223" s="135"/>
    </row>
    <row r="224" spans="1:16" x14ac:dyDescent="0.2">
      <c r="B224" s="12"/>
      <c r="C224" s="12"/>
      <c r="D224" s="81"/>
      <c r="E224" s="66"/>
      <c r="F224" s="146"/>
      <c r="G224" s="146"/>
      <c r="H224" s="146"/>
      <c r="I224" s="146"/>
      <c r="J224" s="146"/>
      <c r="K224" s="135"/>
    </row>
    <row r="225" spans="1:12" ht="16.5" x14ac:dyDescent="0.25">
      <c r="A225" s="91" t="s">
        <v>37</v>
      </c>
      <c r="B225" s="91"/>
      <c r="C225" s="91"/>
      <c r="D225" s="63"/>
      <c r="E225" s="4"/>
      <c r="F225" s="129"/>
      <c r="G225" s="129"/>
      <c r="H225" s="129"/>
      <c r="I225" s="129"/>
      <c r="J225" s="129"/>
      <c r="K225" s="7"/>
    </row>
    <row r="226" spans="1:12" ht="15.75" x14ac:dyDescent="0.25">
      <c r="B226" s="118"/>
      <c r="C226" s="118"/>
      <c r="E226" s="4"/>
      <c r="F226" s="129"/>
      <c r="G226" s="129"/>
      <c r="H226" s="129"/>
      <c r="I226" s="129"/>
      <c r="J226" s="129"/>
      <c r="K226" s="7"/>
    </row>
    <row r="227" spans="1:12" ht="15.75" x14ac:dyDescent="0.25">
      <c r="A227" s="13" t="s">
        <v>34</v>
      </c>
      <c r="B227" s="57">
        <v>296.87241415999989</v>
      </c>
      <c r="C227" s="57">
        <v>253.09106760000063</v>
      </c>
      <c r="D227" s="57">
        <v>1192.9846516699961</v>
      </c>
      <c r="E227" s="57">
        <v>1045.532709640001</v>
      </c>
      <c r="F227" s="129"/>
      <c r="G227" s="129"/>
      <c r="H227" s="129"/>
      <c r="I227" s="129"/>
      <c r="J227" s="129"/>
      <c r="K227" s="7"/>
    </row>
    <row r="228" spans="1:12" ht="15.75" x14ac:dyDescent="0.25">
      <c r="A228" s="21" t="s">
        <v>80</v>
      </c>
      <c r="B228" s="8">
        <v>2691.2388600000004</v>
      </c>
      <c r="C228" s="8">
        <v>2508.9837600000001</v>
      </c>
      <c r="D228" s="8">
        <v>2560.5722409016398</v>
      </c>
      <c r="E228" s="8">
        <v>2529.6953191506764</v>
      </c>
      <c r="F228" s="129"/>
      <c r="G228" s="129"/>
      <c r="H228" s="129"/>
      <c r="I228" s="129"/>
      <c r="J228" s="129"/>
      <c r="K228" s="7"/>
    </row>
    <row r="229" spans="1:12" ht="15.75" x14ac:dyDescent="0.25">
      <c r="A229" s="40" t="str">
        <f>A225</f>
        <v>Operating result per share</v>
      </c>
      <c r="B229" s="5">
        <f t="shared" ref="B229:C229" si="44">+B227/B228</f>
        <v>0.1103106894644052</v>
      </c>
      <c r="C229" s="5">
        <f t="shared" si="44"/>
        <v>0.1008739361469604</v>
      </c>
      <c r="D229" s="5">
        <f>+D227/D228</f>
        <v>0.46590548495906414</v>
      </c>
      <c r="E229" s="5">
        <f>+E227/E228</f>
        <v>0.41330380845667603</v>
      </c>
      <c r="F229" s="129"/>
      <c r="G229" s="129"/>
      <c r="H229" s="129"/>
      <c r="I229" s="129"/>
      <c r="J229" s="129"/>
      <c r="K229" s="7"/>
    </row>
    <row r="230" spans="1:12" ht="15.75" x14ac:dyDescent="0.25">
      <c r="A230" s="40"/>
      <c r="B230" s="5"/>
      <c r="C230" s="5"/>
      <c r="D230" s="5"/>
      <c r="E230" s="5"/>
      <c r="F230" s="129"/>
      <c r="G230" s="129"/>
      <c r="H230" s="129"/>
      <c r="I230" s="129"/>
      <c r="J230" s="129"/>
      <c r="K230" s="7"/>
    </row>
    <row r="231" spans="1:12" ht="16.5" x14ac:dyDescent="0.25">
      <c r="A231" s="63"/>
      <c r="B231" s="63"/>
      <c r="C231" s="63"/>
      <c r="D231" s="63"/>
      <c r="E231" s="63"/>
      <c r="F231" s="4"/>
      <c r="G231" s="4"/>
      <c r="H231" s="4"/>
      <c r="I231" s="4"/>
      <c r="J231" s="4"/>
      <c r="K231" s="7"/>
    </row>
    <row r="232" spans="1:12" ht="16.5" x14ac:dyDescent="0.25">
      <c r="A232" s="63"/>
      <c r="B232" s="63"/>
      <c r="C232" s="63"/>
      <c r="D232" s="63"/>
      <c r="E232" s="63"/>
      <c r="F232" s="4"/>
      <c r="G232" s="4"/>
      <c r="H232" s="4"/>
      <c r="I232" s="4"/>
      <c r="J232" s="4"/>
      <c r="K232" s="7"/>
    </row>
    <row r="233" spans="1:12" ht="18" x14ac:dyDescent="0.25">
      <c r="A233" s="153" t="s">
        <v>119</v>
      </c>
      <c r="B233" s="154"/>
      <c r="C233" s="154"/>
      <c r="D233" s="154"/>
      <c r="E233" s="155"/>
      <c r="F233" s="155"/>
      <c r="G233" s="4"/>
      <c r="H233" s="4"/>
      <c r="I233" s="4"/>
      <c r="J233" s="4"/>
      <c r="K233" s="7"/>
    </row>
    <row r="234" spans="1:12" x14ac:dyDescent="0.2">
      <c r="A234" s="154" t="s">
        <v>118</v>
      </c>
      <c r="B234" s="154"/>
      <c r="C234" s="154"/>
      <c r="D234" s="154"/>
      <c r="E234" s="154"/>
      <c r="F234" s="154"/>
    </row>
    <row r="236" spans="1:12" ht="18" x14ac:dyDescent="0.25">
      <c r="A236" s="60"/>
      <c r="B236" s="60"/>
      <c r="C236" s="60"/>
      <c r="D236" s="68" t="s">
        <v>44</v>
      </c>
      <c r="E236" s="50" t="s">
        <v>44</v>
      </c>
      <c r="F236" s="50" t="s">
        <v>44</v>
      </c>
      <c r="G236" s="1"/>
      <c r="I236" s="15"/>
      <c r="K236" s="5"/>
      <c r="L236" s="5"/>
    </row>
    <row r="237" spans="1:12" ht="18" x14ac:dyDescent="0.25">
      <c r="A237" s="60" t="s">
        <v>100</v>
      </c>
      <c r="B237" s="60"/>
      <c r="C237" s="60"/>
      <c r="D237" s="61" t="s">
        <v>64</v>
      </c>
      <c r="E237" s="61" t="s">
        <v>45</v>
      </c>
      <c r="F237" s="61">
        <v>2022</v>
      </c>
      <c r="G237" s="1"/>
      <c r="K237" s="5"/>
      <c r="L237" s="5"/>
    </row>
    <row r="238" spans="1:12" ht="15.75" x14ac:dyDescent="0.25">
      <c r="A238" s="18"/>
      <c r="B238" s="18"/>
      <c r="C238" s="18"/>
      <c r="D238" s="18"/>
      <c r="E238" s="5"/>
      <c r="F238" s="5"/>
      <c r="G238" s="1"/>
      <c r="K238" s="5"/>
      <c r="L238" s="5"/>
    </row>
    <row r="239" spans="1:12" ht="16.5" x14ac:dyDescent="0.25">
      <c r="A239" s="63" t="s">
        <v>101</v>
      </c>
      <c r="B239" s="63"/>
      <c r="C239" s="63"/>
      <c r="D239" s="63"/>
      <c r="E239" s="1"/>
      <c r="F239" s="1"/>
      <c r="G239" s="1"/>
      <c r="K239" s="5"/>
      <c r="L239" s="5"/>
    </row>
    <row r="240" spans="1:12" ht="16.5" x14ac:dyDescent="0.25">
      <c r="A240" s="62"/>
      <c r="B240" s="62"/>
      <c r="C240" s="62"/>
      <c r="D240" s="62"/>
      <c r="E240" s="1"/>
      <c r="F240" s="1"/>
      <c r="G240" s="1"/>
      <c r="K240" s="5"/>
      <c r="L240" s="5"/>
    </row>
    <row r="241" spans="1:12" ht="15.75" x14ac:dyDescent="0.25">
      <c r="A241" s="1" t="s">
        <v>101</v>
      </c>
      <c r="B241" s="1"/>
      <c r="C241" s="1"/>
      <c r="D241" s="1"/>
      <c r="E241" s="1"/>
      <c r="F241" s="1"/>
      <c r="G241" s="1"/>
      <c r="K241" s="5"/>
      <c r="L241" s="5"/>
    </row>
    <row r="242" spans="1:12" ht="15.75" x14ac:dyDescent="0.25">
      <c r="A242" s="12" t="s">
        <v>36</v>
      </c>
      <c r="B242" s="12"/>
      <c r="C242" s="12"/>
      <c r="D242" s="8" vm="17">
        <v>5680.3737008600019</v>
      </c>
      <c r="E242" s="8">
        <v>5330</v>
      </c>
      <c r="F242" s="8">
        <v>5322</v>
      </c>
      <c r="G242" s="1"/>
      <c r="K242" s="5"/>
      <c r="L242" s="5"/>
    </row>
    <row r="243" spans="1:12" ht="15.75" x14ac:dyDescent="0.25">
      <c r="A243" s="16" t="s">
        <v>60</v>
      </c>
      <c r="B243" s="16"/>
      <c r="C243" s="16"/>
      <c r="D243" s="57" vm="18">
        <v>-422.70444437000003</v>
      </c>
      <c r="E243" s="57" vm="4">
        <v>-333.96951066999947</v>
      </c>
      <c r="F243" s="57" vm="5">
        <v>-298.41951842000003</v>
      </c>
      <c r="G243" s="1"/>
      <c r="K243" s="5"/>
      <c r="L243" s="5"/>
    </row>
    <row r="244" spans="1:12" ht="15.75" x14ac:dyDescent="0.25">
      <c r="A244" s="18" t="s">
        <v>13</v>
      </c>
      <c r="B244" s="18"/>
      <c r="C244" s="18"/>
      <c r="D244" s="9">
        <f t="shared" ref="D244" si="45">SUM(D242:D243)</f>
        <v>5257.6692564900022</v>
      </c>
      <c r="E244" s="9">
        <f>SUM(E242:E243)</f>
        <v>4996.0304893300008</v>
      </c>
      <c r="F244" s="9">
        <f>SUM(F242:F243)</f>
        <v>5023.5804815800002</v>
      </c>
      <c r="G244" s="1"/>
      <c r="K244" s="5"/>
      <c r="L244" s="5"/>
    </row>
    <row r="245" spans="1:12" ht="16.5" x14ac:dyDescent="0.25">
      <c r="A245" s="62"/>
      <c r="B245" s="62"/>
      <c r="C245" s="62"/>
      <c r="D245" s="62"/>
      <c r="E245" s="1"/>
      <c r="F245" s="1"/>
      <c r="G245" s="1"/>
      <c r="K245" s="5"/>
      <c r="L245" s="5"/>
    </row>
    <row r="246" spans="1:12" ht="16.5" x14ac:dyDescent="0.25">
      <c r="A246" s="51"/>
      <c r="B246" s="51"/>
      <c r="C246" s="51"/>
      <c r="D246" s="51"/>
      <c r="E246" s="5"/>
      <c r="F246" s="5"/>
      <c r="G246" s="1"/>
      <c r="K246" s="5"/>
      <c r="L246" s="5"/>
    </row>
    <row r="247" spans="1:12" s="10" customFormat="1" ht="16.5" x14ac:dyDescent="0.25">
      <c r="A247" s="51" t="s">
        <v>61</v>
      </c>
      <c r="B247" s="51"/>
      <c r="C247" s="51"/>
      <c r="D247" s="51"/>
      <c r="E247" s="11"/>
      <c r="F247" s="11"/>
      <c r="I247" s="22"/>
    </row>
    <row r="248" spans="1:12" s="10" customFormat="1" ht="15.75" x14ac:dyDescent="0.25">
      <c r="A248" s="11"/>
      <c r="B248" s="11"/>
      <c r="C248" s="11"/>
      <c r="D248" s="11"/>
      <c r="E248" s="11"/>
      <c r="F248" s="11"/>
      <c r="I248" s="22"/>
    </row>
    <row r="249" spans="1:12" s="10" customFormat="1" x14ac:dyDescent="0.2">
      <c r="A249" s="12" t="s">
        <v>112</v>
      </c>
      <c r="B249" s="12"/>
      <c r="C249" s="12"/>
      <c r="D249" s="8">
        <v>5257.6692564900022</v>
      </c>
      <c r="E249" s="8">
        <v>4995.8982373299996</v>
      </c>
      <c r="F249" s="8">
        <v>5023.9763801299996</v>
      </c>
      <c r="I249" s="22"/>
    </row>
    <row r="250" spans="1:12" s="10" customFormat="1" x14ac:dyDescent="0.2">
      <c r="A250" s="12" t="s">
        <v>4</v>
      </c>
      <c r="B250" s="12"/>
      <c r="C250" s="12"/>
      <c r="D250" s="8">
        <v>-3554.3106808799998</v>
      </c>
      <c r="E250" s="8">
        <v>-3376.7107823600099</v>
      </c>
      <c r="F250" s="8">
        <v>-3549.94870588</v>
      </c>
      <c r="I250" s="22"/>
    </row>
    <row r="251" spans="1:12" s="10" customFormat="1" x14ac:dyDescent="0.2">
      <c r="A251" s="13" t="s">
        <v>5</v>
      </c>
      <c r="B251" s="13"/>
      <c r="C251" s="13"/>
      <c r="D251" s="57">
        <v>-813.72247569000001</v>
      </c>
      <c r="E251" s="57">
        <v>-777.00716832000001</v>
      </c>
      <c r="F251" s="57">
        <v>-801.07924868999999</v>
      </c>
      <c r="I251" s="22"/>
    </row>
    <row r="252" spans="1:12" s="10" customFormat="1" ht="15.75" x14ac:dyDescent="0.25">
      <c r="A252" s="14" t="s">
        <v>59</v>
      </c>
      <c r="B252" s="14"/>
      <c r="C252" s="14"/>
      <c r="D252" s="9">
        <f>D249+D250+D251</f>
        <v>889.63609992000238</v>
      </c>
      <c r="E252" s="9">
        <f t="shared" ref="E252:F252" si="46">E249+E250+E251</f>
        <v>842.18028664998963</v>
      </c>
      <c r="F252" s="9">
        <f t="shared" si="46"/>
        <v>672.94842555999958</v>
      </c>
      <c r="I252" s="22"/>
    </row>
    <row r="253" spans="1:12" ht="16.5" x14ac:dyDescent="0.25">
      <c r="A253" s="51"/>
      <c r="B253" s="51"/>
      <c r="C253" s="51"/>
      <c r="D253" s="51"/>
      <c r="E253" s="5"/>
      <c r="F253" s="5"/>
      <c r="G253" s="1"/>
      <c r="K253" s="5"/>
      <c r="L253" s="5"/>
    </row>
    <row r="254" spans="1:12" ht="15.75" x14ac:dyDescent="0.25">
      <c r="A254" s="18"/>
      <c r="B254" s="18"/>
      <c r="C254" s="18"/>
      <c r="D254" s="18"/>
      <c r="E254" s="5"/>
      <c r="F254" s="5"/>
      <c r="G254" s="1"/>
      <c r="K254" s="5"/>
      <c r="L254" s="5"/>
    </row>
    <row r="255" spans="1:12" ht="16.5" x14ac:dyDescent="0.25">
      <c r="A255" s="63" t="s">
        <v>14</v>
      </c>
      <c r="B255" s="63"/>
      <c r="C255" s="63"/>
      <c r="D255" s="63"/>
      <c r="E255" s="5"/>
      <c r="F255" s="5"/>
      <c r="G255" s="1"/>
      <c r="K255" s="5"/>
      <c r="L255" s="5"/>
    </row>
    <row r="256" spans="1:12" ht="16.5" x14ac:dyDescent="0.25">
      <c r="A256" s="63"/>
      <c r="B256" s="63"/>
      <c r="C256" s="63"/>
      <c r="D256" s="63"/>
      <c r="E256" s="5"/>
      <c r="F256" s="5"/>
      <c r="G256" s="5"/>
      <c r="K256" s="5"/>
      <c r="L256" s="5"/>
    </row>
    <row r="257" spans="1:12" ht="15.75" x14ac:dyDescent="0.25">
      <c r="A257" s="12" t="s">
        <v>58</v>
      </c>
      <c r="B257" s="12"/>
      <c r="C257" s="12"/>
      <c r="D257" s="8">
        <v>3554.3106808799985</v>
      </c>
      <c r="E257" s="8">
        <v>3376.7107823600068</v>
      </c>
      <c r="F257" s="8">
        <v>3549.9487058799996</v>
      </c>
      <c r="G257" s="1"/>
      <c r="K257" s="5"/>
      <c r="L257" s="5"/>
    </row>
    <row r="258" spans="1:12" ht="15.75" x14ac:dyDescent="0.25">
      <c r="A258" s="16" t="s">
        <v>15</v>
      </c>
      <c r="B258" s="16"/>
      <c r="C258" s="16"/>
      <c r="D258" s="57" vm="19">
        <v>-286.98915670000025</v>
      </c>
      <c r="E258" s="57" vm="6">
        <v>-283.5299311600001</v>
      </c>
      <c r="F258" s="57" vm="7">
        <v>-282.48927492000001</v>
      </c>
      <c r="G258" s="1"/>
      <c r="K258" s="5"/>
      <c r="L258" s="5"/>
    </row>
    <row r="259" spans="1:12" ht="15.75" x14ac:dyDescent="0.25">
      <c r="A259" s="17" t="s">
        <v>112</v>
      </c>
      <c r="B259" s="17"/>
      <c r="C259" s="17"/>
      <c r="D259" s="8">
        <f>+D244</f>
        <v>5257.6692564900022</v>
      </c>
      <c r="E259" s="8">
        <f t="shared" ref="E259:F259" si="47">+E244</f>
        <v>4996.0304893300008</v>
      </c>
      <c r="F259" s="8">
        <f t="shared" si="47"/>
        <v>5023.5804815800002</v>
      </c>
      <c r="G259" s="1"/>
      <c r="K259" s="5"/>
      <c r="L259" s="5"/>
    </row>
    <row r="260" spans="1:12" ht="15.75" x14ac:dyDescent="0.25">
      <c r="A260" s="40" t="s">
        <v>14</v>
      </c>
      <c r="B260" s="40"/>
      <c r="C260" s="40"/>
      <c r="D260" s="77">
        <f t="shared" ref="D260:F260" si="48">(D257+D258)/D259</f>
        <v>0.62143915198675848</v>
      </c>
      <c r="E260" s="77">
        <f t="shared" si="48"/>
        <v>0.61912769703989967</v>
      </c>
      <c r="F260" s="77">
        <f t="shared" si="48"/>
        <v>0.65042442197170269</v>
      </c>
      <c r="G260" s="1"/>
      <c r="K260" s="5"/>
      <c r="L260" s="5"/>
    </row>
    <row r="261" spans="1:12" ht="16.5" x14ac:dyDescent="0.25">
      <c r="A261" s="63"/>
      <c r="B261" s="63"/>
      <c r="C261" s="63"/>
      <c r="D261" s="77"/>
      <c r="E261" s="77"/>
      <c r="F261" s="77"/>
      <c r="G261" s="1"/>
      <c r="K261" s="5"/>
      <c r="L261" s="5"/>
    </row>
    <row r="262" spans="1:12" ht="16.5" x14ac:dyDescent="0.25">
      <c r="A262" s="63"/>
      <c r="B262" s="63"/>
      <c r="C262" s="63"/>
      <c r="D262" s="77"/>
      <c r="E262" s="77"/>
      <c r="F262" s="77"/>
      <c r="G262" s="1"/>
      <c r="K262" s="5"/>
      <c r="L262" s="5"/>
    </row>
    <row r="263" spans="1:12" ht="16.5" x14ac:dyDescent="0.25">
      <c r="A263" s="63" t="s">
        <v>102</v>
      </c>
      <c r="B263" s="63"/>
      <c r="C263" s="63"/>
      <c r="D263" s="77"/>
      <c r="E263" s="77"/>
      <c r="F263" s="77"/>
      <c r="G263" s="1"/>
      <c r="K263" s="5"/>
      <c r="L263" s="5"/>
    </row>
    <row r="264" spans="1:12" ht="16.5" x14ac:dyDescent="0.25">
      <c r="A264" s="63"/>
      <c r="B264" s="63"/>
      <c r="C264" s="63"/>
      <c r="D264" s="147"/>
      <c r="E264" s="77"/>
      <c r="F264" s="77"/>
      <c r="G264" s="1"/>
      <c r="K264" s="5"/>
      <c r="L264" s="5"/>
    </row>
    <row r="265" spans="1:12" ht="15.75" x14ac:dyDescent="0.25">
      <c r="A265" s="2" t="s">
        <v>14</v>
      </c>
      <c r="D265" s="147">
        <f>D260</f>
        <v>0.62143915198675848</v>
      </c>
      <c r="E265" s="147">
        <f>E260</f>
        <v>0.61912769703989967</v>
      </c>
      <c r="F265" s="77"/>
      <c r="G265" s="1"/>
      <c r="K265" s="5"/>
      <c r="L265" s="5"/>
    </row>
    <row r="266" spans="1:12" ht="15.75" x14ac:dyDescent="0.25">
      <c r="A266" s="148" t="s">
        <v>103</v>
      </c>
      <c r="B266" s="148"/>
      <c r="C266" s="148"/>
      <c r="D266" s="147">
        <v>1.7399999999999999E-2</v>
      </c>
      <c r="E266" s="147">
        <v>1.2999999999999999E-2</v>
      </c>
      <c r="F266" s="77"/>
      <c r="G266" s="1"/>
      <c r="K266" s="5"/>
      <c r="L266" s="5"/>
    </row>
    <row r="267" spans="1:12" ht="15.75" x14ac:dyDescent="0.25">
      <c r="A267" s="148" t="s">
        <v>104</v>
      </c>
      <c r="B267" s="148"/>
      <c r="C267" s="148"/>
      <c r="D267" s="147">
        <v>2.5999999999999999E-2</v>
      </c>
      <c r="E267" s="147">
        <v>3.4000000000000002E-2</v>
      </c>
      <c r="F267" s="77"/>
      <c r="G267" s="1"/>
      <c r="K267" s="5"/>
      <c r="L267" s="5"/>
    </row>
    <row r="268" spans="1:12" ht="15.75" x14ac:dyDescent="0.25">
      <c r="A268" s="148" t="s">
        <v>105</v>
      </c>
      <c r="B268" s="148"/>
      <c r="C268" s="148"/>
      <c r="D268" s="147">
        <v>1.2999999999999999E-2</v>
      </c>
      <c r="E268" s="147">
        <v>1.2E-2</v>
      </c>
      <c r="F268" s="77"/>
      <c r="G268" s="1"/>
      <c r="K268" s="5"/>
      <c r="L268" s="5"/>
    </row>
    <row r="269" spans="1:12" ht="15.75" x14ac:dyDescent="0.25">
      <c r="A269" s="149" t="s">
        <v>106</v>
      </c>
      <c r="B269" s="149"/>
      <c r="C269" s="149"/>
      <c r="D269" s="150">
        <v>-5.0999999999999997E-2</v>
      </c>
      <c r="E269" s="150">
        <v>-5.2999999999999999E-2</v>
      </c>
      <c r="F269" s="77"/>
      <c r="G269" s="1"/>
      <c r="K269" s="5"/>
      <c r="L269" s="5"/>
    </row>
    <row r="270" spans="1:12" ht="15.75" x14ac:dyDescent="0.25">
      <c r="A270" s="1" t="s">
        <v>107</v>
      </c>
      <c r="B270" s="1"/>
      <c r="C270" s="1"/>
      <c r="D270" s="151">
        <f>D260-(SUM(D266:D269))</f>
        <v>0.61603915198675852</v>
      </c>
      <c r="E270" s="151">
        <f>E260-(SUM(E266:E269))</f>
        <v>0.61312769703989967</v>
      </c>
      <c r="F270" s="77"/>
      <c r="G270" s="1"/>
      <c r="K270" s="5"/>
      <c r="L270" s="5"/>
    </row>
    <row r="271" spans="1:12" ht="15.75" x14ac:dyDescent="0.25">
      <c r="A271" s="149" t="s">
        <v>108</v>
      </c>
      <c r="B271" s="149"/>
      <c r="C271" s="149"/>
      <c r="D271" s="150">
        <v>-2.8000000000000001E-2</v>
      </c>
      <c r="E271" s="150">
        <v>-3.4000000000000002E-2</v>
      </c>
      <c r="F271" s="77"/>
      <c r="G271" s="1"/>
      <c r="K271" s="5"/>
      <c r="L271" s="5"/>
    </row>
    <row r="272" spans="1:12" ht="15.75" x14ac:dyDescent="0.25">
      <c r="A272" s="18" t="s">
        <v>109</v>
      </c>
      <c r="B272" s="18"/>
      <c r="C272" s="18"/>
      <c r="D272" s="151">
        <f>+D270-D271</f>
        <v>0.64403915198675854</v>
      </c>
      <c r="E272" s="151">
        <f>+E270-E271</f>
        <v>0.6471276970398997</v>
      </c>
      <c r="F272" s="77"/>
      <c r="G272" s="1"/>
      <c r="K272" s="5"/>
      <c r="L272" s="5"/>
    </row>
    <row r="273" spans="1:12" ht="16.5" x14ac:dyDescent="0.25">
      <c r="A273" s="63"/>
      <c r="B273" s="63"/>
      <c r="C273" s="63"/>
      <c r="D273" s="63"/>
      <c r="E273" s="11"/>
      <c r="F273" s="11"/>
      <c r="G273" s="1"/>
      <c r="K273" s="5"/>
      <c r="L273" s="5"/>
    </row>
    <row r="274" spans="1:12" ht="15.75" x14ac:dyDescent="0.25">
      <c r="A274" s="17"/>
      <c r="B274" s="17"/>
      <c r="C274" s="17"/>
      <c r="D274" s="17"/>
      <c r="E274" s="11"/>
      <c r="F274" s="11"/>
      <c r="G274" s="1"/>
      <c r="K274" s="5"/>
      <c r="L274" s="5"/>
    </row>
    <row r="275" spans="1:12" ht="16.5" x14ac:dyDescent="0.25">
      <c r="A275" s="63" t="s">
        <v>16</v>
      </c>
      <c r="B275" s="63"/>
      <c r="C275" s="63"/>
      <c r="D275" s="63"/>
      <c r="E275" s="11"/>
      <c r="F275" s="11"/>
      <c r="G275" s="1" t="s">
        <v>1</v>
      </c>
      <c r="K275" s="5"/>
      <c r="L275" s="5"/>
    </row>
    <row r="276" spans="1:12" ht="15.75" x14ac:dyDescent="0.25">
      <c r="A276" s="17"/>
      <c r="B276" s="17"/>
      <c r="C276" s="17"/>
      <c r="D276" s="17"/>
      <c r="E276" s="11"/>
      <c r="F276" s="11"/>
      <c r="G276" s="1"/>
      <c r="K276" s="5"/>
      <c r="L276" s="5"/>
    </row>
    <row r="277" spans="1:12" ht="15.75" x14ac:dyDescent="0.25">
      <c r="A277" s="17" t="s">
        <v>7</v>
      </c>
      <c r="B277" s="17"/>
      <c r="C277" s="17"/>
      <c r="D277" s="8">
        <v>813.72247568999978</v>
      </c>
      <c r="E277" s="8">
        <v>777.00716831999978</v>
      </c>
      <c r="F277" s="8">
        <v>801.07924868999987</v>
      </c>
      <c r="G277" s="5"/>
      <c r="K277" s="5"/>
      <c r="L277" s="5"/>
    </row>
    <row r="278" spans="1:12" ht="15.75" x14ac:dyDescent="0.25">
      <c r="A278" s="16" t="s">
        <v>17</v>
      </c>
      <c r="B278" s="16"/>
      <c r="C278" s="16"/>
      <c r="D278" s="57">
        <v>286.98915670000025</v>
      </c>
      <c r="E278" s="57">
        <f t="shared" ref="E278:F278" si="49">-E258</f>
        <v>283.5299311600001</v>
      </c>
      <c r="F278" s="57">
        <f t="shared" si="49"/>
        <v>282.48927492000001</v>
      </c>
      <c r="G278" s="1"/>
      <c r="K278" s="5"/>
      <c r="L278" s="5"/>
    </row>
    <row r="279" spans="1:12" ht="15.75" x14ac:dyDescent="0.25">
      <c r="A279" s="17" t="s">
        <v>113</v>
      </c>
      <c r="B279" s="17"/>
      <c r="C279" s="17"/>
      <c r="D279" s="8">
        <f>+D259</f>
        <v>5257.6692564900022</v>
      </c>
      <c r="E279" s="8">
        <f t="shared" ref="E279:F279" si="50">+E259</f>
        <v>4996.0304893300008</v>
      </c>
      <c r="F279" s="8">
        <f t="shared" si="50"/>
        <v>5023.5804815800002</v>
      </c>
      <c r="G279" s="1"/>
      <c r="K279" s="5"/>
      <c r="L279" s="5"/>
    </row>
    <row r="280" spans="1:12" ht="16.5" x14ac:dyDescent="0.25">
      <c r="A280" s="40" t="s">
        <v>16</v>
      </c>
      <c r="B280" s="40"/>
      <c r="C280" s="40"/>
      <c r="D280" s="76">
        <f t="shared" ref="D280:F280" si="51">(D277+D278)/D279</f>
        <v>0.20935353265732626</v>
      </c>
      <c r="E280" s="76">
        <f t="shared" si="51"/>
        <v>0.21227594622270302</v>
      </c>
      <c r="F280" s="76">
        <f t="shared" si="51"/>
        <v>0.21569645944424073</v>
      </c>
      <c r="G280" s="1"/>
      <c r="K280" s="5"/>
      <c r="L280" s="5"/>
    </row>
    <row r="281" spans="1:12" ht="16.5" x14ac:dyDescent="0.25">
      <c r="A281" s="63"/>
      <c r="B281" s="63"/>
      <c r="C281" s="63"/>
      <c r="D281" s="63"/>
      <c r="E281" s="11"/>
      <c r="F281" s="11"/>
      <c r="G281" s="1"/>
      <c r="K281" s="5"/>
      <c r="L281" s="5"/>
    </row>
    <row r="282" spans="1:12" ht="15.75" x14ac:dyDescent="0.25">
      <c r="A282" s="19"/>
      <c r="B282" s="19"/>
      <c r="C282" s="19"/>
      <c r="D282" s="19"/>
      <c r="E282" s="7"/>
      <c r="F282" s="7"/>
      <c r="G282" s="1"/>
      <c r="K282" s="5"/>
      <c r="L282" s="5"/>
    </row>
    <row r="283" spans="1:12" ht="16.5" x14ac:dyDescent="0.25">
      <c r="A283" s="63" t="s">
        <v>18</v>
      </c>
      <c r="B283" s="63"/>
      <c r="C283" s="63"/>
      <c r="D283" s="63"/>
      <c r="E283" s="7"/>
      <c r="F283" s="7"/>
      <c r="G283" s="1"/>
      <c r="K283" s="5"/>
      <c r="L283" s="5"/>
    </row>
    <row r="284" spans="1:12" ht="15.75" x14ac:dyDescent="0.25">
      <c r="A284" s="19"/>
      <c r="B284" s="19"/>
      <c r="C284" s="19"/>
      <c r="D284" s="19"/>
      <c r="E284" s="7"/>
      <c r="F284" s="7"/>
      <c r="G284" s="1"/>
      <c r="K284" s="5"/>
      <c r="L284" s="5"/>
    </row>
    <row r="285" spans="1:12" ht="15.75" x14ac:dyDescent="0.25">
      <c r="A285" s="16" t="s">
        <v>58</v>
      </c>
      <c r="B285" s="16"/>
      <c r="C285" s="16"/>
      <c r="D285" s="57">
        <v>3554.3106808799985</v>
      </c>
      <c r="E285" s="57">
        <f t="shared" ref="E285:F285" si="52">E257</f>
        <v>3376.7107823600068</v>
      </c>
      <c r="F285" s="57">
        <f t="shared" si="52"/>
        <v>3549.9487058799996</v>
      </c>
      <c r="G285" s="1"/>
      <c r="K285" s="5"/>
      <c r="L285" s="5"/>
    </row>
    <row r="286" spans="1:12" ht="15.75" x14ac:dyDescent="0.25">
      <c r="A286" s="17" t="s">
        <v>113</v>
      </c>
      <c r="B286" s="17"/>
      <c r="C286" s="17"/>
      <c r="D286" s="8">
        <f>+D279</f>
        <v>5257.6692564900022</v>
      </c>
      <c r="E286" s="8">
        <f t="shared" ref="E286:F286" si="53">+E279</f>
        <v>4996.0304893300008</v>
      </c>
      <c r="F286" s="8">
        <f t="shared" si="53"/>
        <v>5023.5804815800002</v>
      </c>
      <c r="G286" s="1"/>
      <c r="K286" s="5"/>
      <c r="L286" s="5"/>
    </row>
    <row r="287" spans="1:12" ht="15.75" x14ac:dyDescent="0.25">
      <c r="A287" s="40" t="s">
        <v>18</v>
      </c>
      <c r="B287" s="40"/>
      <c r="C287" s="40"/>
      <c r="D287" s="11">
        <f t="shared" ref="D287:F287" si="54">D285/D286</f>
        <v>0.67602401510756904</v>
      </c>
      <c r="E287" s="11">
        <f t="shared" si="54"/>
        <v>0.67587873804445997</v>
      </c>
      <c r="F287" s="11">
        <f t="shared" si="54"/>
        <v>0.70665707833220204</v>
      </c>
      <c r="G287" s="5"/>
      <c r="K287" s="5"/>
      <c r="L287" s="5"/>
    </row>
    <row r="288" spans="1:12" ht="16.5" x14ac:dyDescent="0.25">
      <c r="A288" s="63"/>
      <c r="B288" s="63"/>
      <c r="C288" s="63"/>
      <c r="D288" s="63"/>
      <c r="E288" s="11"/>
      <c r="F288" s="11"/>
      <c r="G288" s="5"/>
      <c r="K288" s="5"/>
      <c r="L288" s="5"/>
    </row>
    <row r="289" spans="1:12" ht="15.75" x14ac:dyDescent="0.25">
      <c r="A289" s="17"/>
      <c r="B289" s="17"/>
      <c r="C289" s="17"/>
      <c r="D289" s="17"/>
      <c r="E289" s="11"/>
      <c r="F289" s="11"/>
      <c r="G289" s="1"/>
      <c r="K289" s="5"/>
      <c r="L289" s="5"/>
    </row>
    <row r="290" spans="1:12" ht="16.5" x14ac:dyDescent="0.25">
      <c r="A290" s="63" t="s">
        <v>19</v>
      </c>
      <c r="B290" s="63"/>
      <c r="C290" s="63"/>
      <c r="D290" s="63"/>
      <c r="E290" s="11"/>
      <c r="F290" s="11"/>
      <c r="G290" s="1"/>
      <c r="K290" s="5"/>
      <c r="L290" s="5"/>
    </row>
    <row r="291" spans="1:12" ht="15.75" x14ac:dyDescent="0.25">
      <c r="A291" s="17"/>
      <c r="B291" s="17"/>
      <c r="C291" s="17"/>
      <c r="D291" s="17"/>
      <c r="E291" s="11"/>
      <c r="F291" s="11"/>
      <c r="G291" s="1"/>
      <c r="K291" s="5"/>
      <c r="L291" s="5"/>
    </row>
    <row r="292" spans="1:12" ht="15.75" x14ac:dyDescent="0.25">
      <c r="A292" s="16" t="s">
        <v>7</v>
      </c>
      <c r="B292" s="16"/>
      <c r="C292" s="16"/>
      <c r="D292" s="57">
        <v>813.72247568999978</v>
      </c>
      <c r="E292" s="57">
        <f t="shared" ref="E292" si="55">E277</f>
        <v>777.00716831999978</v>
      </c>
      <c r="F292" s="57">
        <f>F277</f>
        <v>801.07924868999987</v>
      </c>
      <c r="G292" s="1"/>
      <c r="K292" s="5"/>
      <c r="L292" s="5"/>
    </row>
    <row r="293" spans="1:12" ht="15.75" x14ac:dyDescent="0.25">
      <c r="A293" s="17" t="s">
        <v>112</v>
      </c>
      <c r="B293" s="17"/>
      <c r="C293" s="17"/>
      <c r="D293" s="8">
        <f t="shared" ref="D293:F293" si="56">D259</f>
        <v>5257.6692564900022</v>
      </c>
      <c r="E293" s="8">
        <f t="shared" si="56"/>
        <v>4996.0304893300008</v>
      </c>
      <c r="F293" s="8">
        <f t="shared" si="56"/>
        <v>5023.5804815800002</v>
      </c>
      <c r="G293" s="1"/>
      <c r="K293" s="5"/>
      <c r="L293" s="5"/>
    </row>
    <row r="294" spans="1:12" ht="16.5" x14ac:dyDescent="0.25">
      <c r="A294" s="40" t="s">
        <v>19</v>
      </c>
      <c r="B294" s="40"/>
      <c r="C294" s="40"/>
      <c r="D294" s="76">
        <f t="shared" ref="D294:F294" si="57">D292/D293</f>
        <v>0.15476866953651577</v>
      </c>
      <c r="E294" s="76">
        <f t="shared" si="57"/>
        <v>0.15552490521814277</v>
      </c>
      <c r="F294" s="76">
        <f t="shared" si="57"/>
        <v>0.15946380308374139</v>
      </c>
      <c r="G294" s="1"/>
      <c r="K294" s="5"/>
      <c r="L294" s="5"/>
    </row>
    <row r="295" spans="1:12" ht="16.5" x14ac:dyDescent="0.25">
      <c r="A295" s="63"/>
      <c r="B295" s="63"/>
      <c r="C295" s="63"/>
      <c r="D295" s="63"/>
      <c r="E295" s="11"/>
      <c r="F295" s="11"/>
      <c r="G295" s="1"/>
      <c r="K295" s="5"/>
      <c r="L295" s="5"/>
    </row>
    <row r="296" spans="1:12" ht="15.75" x14ac:dyDescent="0.25">
      <c r="A296" s="17"/>
      <c r="B296" s="17"/>
      <c r="C296" s="17"/>
      <c r="D296" s="17"/>
      <c r="E296" s="1"/>
      <c r="F296" s="1"/>
      <c r="G296" s="1"/>
      <c r="K296" s="5"/>
      <c r="L296" s="5"/>
    </row>
    <row r="297" spans="1:12" ht="16.5" x14ac:dyDescent="0.25">
      <c r="A297" s="51" t="s">
        <v>6</v>
      </c>
      <c r="B297" s="51"/>
      <c r="C297" s="51"/>
      <c r="D297" s="17"/>
      <c r="E297" s="1"/>
      <c r="F297" s="1"/>
      <c r="G297" s="1"/>
      <c r="K297" s="5"/>
      <c r="L297" s="5"/>
    </row>
    <row r="298" spans="1:12" ht="16.5" x14ac:dyDescent="0.25">
      <c r="A298" s="51"/>
      <c r="B298" s="51"/>
      <c r="C298" s="51"/>
      <c r="D298" s="17"/>
      <c r="E298" s="1"/>
      <c r="F298" s="1"/>
      <c r="G298" s="1"/>
      <c r="K298" s="5"/>
      <c r="L298" s="5"/>
    </row>
    <row r="299" spans="1:12" ht="15.75" x14ac:dyDescent="0.25">
      <c r="A299" s="12" t="s">
        <v>58</v>
      </c>
      <c r="B299" s="12"/>
      <c r="C299" s="12"/>
      <c r="D299" s="79">
        <f>D285</f>
        <v>3554.3106808799985</v>
      </c>
      <c r="E299" s="79">
        <f t="shared" ref="E299:F299" si="58">E285</f>
        <v>3376.7107823600068</v>
      </c>
      <c r="F299" s="79">
        <f t="shared" si="58"/>
        <v>3549.9487058799996</v>
      </c>
      <c r="G299" s="1"/>
      <c r="K299" s="5"/>
      <c r="L299" s="5"/>
    </row>
    <row r="300" spans="1:12" ht="15.75" x14ac:dyDescent="0.25">
      <c r="A300" s="13" t="s">
        <v>7</v>
      </c>
      <c r="B300" s="13"/>
      <c r="C300" s="13"/>
      <c r="D300" s="57">
        <f>D292</f>
        <v>813.72247568999978</v>
      </c>
      <c r="E300" s="57">
        <f t="shared" ref="E300:F301" si="59">E292</f>
        <v>777.00716831999978</v>
      </c>
      <c r="F300" s="57">
        <f t="shared" si="59"/>
        <v>801.07924868999987</v>
      </c>
      <c r="G300" s="1"/>
      <c r="K300" s="5"/>
      <c r="L300" s="5"/>
    </row>
    <row r="301" spans="1:12" ht="15.75" x14ac:dyDescent="0.25">
      <c r="A301" s="12" t="s">
        <v>113</v>
      </c>
      <c r="B301" s="12"/>
      <c r="C301" s="12"/>
      <c r="D301" s="79">
        <f>D293</f>
        <v>5257.6692564900022</v>
      </c>
      <c r="E301" s="79">
        <f t="shared" si="59"/>
        <v>4996.0304893300008</v>
      </c>
      <c r="F301" s="79">
        <f t="shared" si="59"/>
        <v>5023.5804815800002</v>
      </c>
      <c r="G301" s="1"/>
      <c r="K301" s="5"/>
      <c r="L301" s="5"/>
    </row>
    <row r="302" spans="1:12" ht="16.5" x14ac:dyDescent="0.25">
      <c r="A302" s="40" t="s">
        <v>6</v>
      </c>
      <c r="B302" s="40"/>
      <c r="C302" s="40"/>
      <c r="D302" s="90">
        <f t="shared" ref="D302:F302" si="60">(D299+D300)/D301</f>
        <v>0.83079268464408473</v>
      </c>
      <c r="E302" s="90">
        <f t="shared" si="60"/>
        <v>0.83140364326260274</v>
      </c>
      <c r="F302" s="90">
        <f t="shared" si="60"/>
        <v>0.86612088141594346</v>
      </c>
      <c r="G302" s="1"/>
      <c r="K302" s="5"/>
      <c r="L302" s="5"/>
    </row>
    <row r="303" spans="1:12" ht="16.5" x14ac:dyDescent="0.25">
      <c r="A303" s="63"/>
      <c r="B303" s="63"/>
      <c r="C303" s="63"/>
      <c r="G303" s="1"/>
      <c r="K303" s="5"/>
      <c r="L303" s="5"/>
    </row>
    <row r="304" spans="1:12" ht="15.75" x14ac:dyDescent="0.25">
      <c r="E304" s="7"/>
      <c r="F304" s="7"/>
      <c r="G304" s="7"/>
      <c r="H304" s="7"/>
      <c r="K304" s="5"/>
      <c r="L304" s="5"/>
    </row>
    <row r="305" spans="1:12" ht="18" x14ac:dyDescent="0.25">
      <c r="A305" s="60"/>
      <c r="B305" s="60"/>
      <c r="C305" s="60"/>
      <c r="D305" s="68" t="s">
        <v>44</v>
      </c>
      <c r="E305" s="50" t="str">
        <f>C$4</f>
        <v>IFRS 17</v>
      </c>
      <c r="F305" s="50" t="str">
        <f>D$4</f>
        <v>IFRS 17</v>
      </c>
      <c r="G305" s="7"/>
      <c r="H305" s="7"/>
      <c r="K305" s="5"/>
      <c r="L305" s="5"/>
    </row>
    <row r="306" spans="1:12" ht="18" x14ac:dyDescent="0.25">
      <c r="A306" s="60" t="s">
        <v>110</v>
      </c>
      <c r="B306" s="60"/>
      <c r="C306" s="60"/>
      <c r="D306" s="61" t="s">
        <v>64</v>
      </c>
      <c r="E306" s="61" t="s">
        <v>45</v>
      </c>
      <c r="F306" s="61" t="s">
        <v>46</v>
      </c>
      <c r="G306" s="7"/>
      <c r="H306" s="7"/>
      <c r="K306" s="5"/>
      <c r="L306" s="5"/>
    </row>
    <row r="307" spans="1:12" ht="18" x14ac:dyDescent="0.25">
      <c r="A307" s="64"/>
      <c r="B307" s="64"/>
      <c r="C307" s="64"/>
      <c r="D307" s="64"/>
      <c r="E307" s="4"/>
      <c r="F307" s="4"/>
      <c r="G307" s="7"/>
      <c r="H307" s="7"/>
      <c r="K307" s="5"/>
      <c r="L307" s="5"/>
    </row>
    <row r="308" spans="1:12" ht="16.5" x14ac:dyDescent="0.25">
      <c r="A308" s="63" t="s">
        <v>101</v>
      </c>
      <c r="B308" s="63"/>
      <c r="C308" s="63"/>
      <c r="D308" s="63"/>
      <c r="E308" s="7"/>
      <c r="F308" s="7"/>
      <c r="G308" s="7"/>
      <c r="H308" s="7"/>
      <c r="K308" s="5"/>
      <c r="L308" s="5"/>
    </row>
    <row r="309" spans="1:12" ht="16.5" x14ac:dyDescent="0.25">
      <c r="A309" s="63"/>
      <c r="B309" s="63"/>
      <c r="C309" s="63"/>
      <c r="D309" s="63"/>
      <c r="E309" s="7"/>
      <c r="F309" s="7"/>
      <c r="G309" s="7"/>
      <c r="H309" s="7"/>
      <c r="K309" s="5"/>
      <c r="L309" s="5"/>
    </row>
    <row r="310" spans="1:12" ht="15.75" x14ac:dyDescent="0.25">
      <c r="A310" s="1" t="s">
        <v>13</v>
      </c>
      <c r="B310" s="1"/>
      <c r="C310" s="1"/>
      <c r="D310" s="1"/>
      <c r="E310" s="1"/>
      <c r="F310" s="1"/>
      <c r="G310" s="7"/>
      <c r="H310" s="7"/>
      <c r="K310" s="5"/>
      <c r="L310" s="5"/>
    </row>
    <row r="311" spans="1:12" ht="15.75" x14ac:dyDescent="0.25">
      <c r="A311" s="12" t="s">
        <v>36</v>
      </c>
      <c r="B311" s="12"/>
      <c r="C311" s="12"/>
      <c r="D311" s="8" vm="20">
        <v>1559.5448982600001</v>
      </c>
      <c r="E311" s="8" vm="13">
        <v>1368.53467899</v>
      </c>
      <c r="F311" s="8" vm="12">
        <v>1330.4048825000002</v>
      </c>
      <c r="G311" s="7"/>
      <c r="H311" s="7"/>
      <c r="K311" s="5"/>
      <c r="L311" s="5"/>
    </row>
    <row r="312" spans="1:12" ht="15.75" x14ac:dyDescent="0.25">
      <c r="A312" s="16" t="s">
        <v>60</v>
      </c>
      <c r="B312" s="16"/>
      <c r="C312" s="16"/>
      <c r="D312" s="57" vm="21">
        <v>-89.945063810000008</v>
      </c>
      <c r="E312" s="57" vm="8">
        <v>-80.06581091000001</v>
      </c>
      <c r="F312" s="57" vm="9">
        <v>-75.165053040000004</v>
      </c>
      <c r="G312" s="7"/>
      <c r="H312" s="7"/>
      <c r="K312" s="5"/>
      <c r="L312" s="5"/>
    </row>
    <row r="313" spans="1:12" ht="15.75" x14ac:dyDescent="0.25">
      <c r="A313" s="18" t="s">
        <v>62</v>
      </c>
      <c r="B313" s="18"/>
      <c r="C313" s="18"/>
      <c r="D313" s="9">
        <f t="shared" ref="D313" si="61">SUM(D311:D312)</f>
        <v>1469.5998344500001</v>
      </c>
      <c r="E313" s="9">
        <f>SUM(E311:E312)</f>
        <v>1288.46886808</v>
      </c>
      <c r="F313" s="9">
        <f>SUM(F311:F312)</f>
        <v>1255.2398294600002</v>
      </c>
      <c r="G313" s="7"/>
      <c r="H313" s="7"/>
      <c r="K313" s="5"/>
      <c r="L313" s="5"/>
    </row>
    <row r="314" spans="1:12" ht="16.5" x14ac:dyDescent="0.25">
      <c r="A314" s="63"/>
      <c r="B314" s="63"/>
      <c r="C314" s="63"/>
      <c r="D314" s="63"/>
      <c r="E314" s="7"/>
      <c r="F314" s="7"/>
      <c r="G314" s="7"/>
      <c r="H314" s="7"/>
      <c r="K314" s="5"/>
      <c r="L314" s="5"/>
    </row>
    <row r="315" spans="1:12" ht="15.75" x14ac:dyDescent="0.25">
      <c r="A315" s="18"/>
      <c r="B315" s="18"/>
      <c r="C315" s="18"/>
      <c r="D315" s="18"/>
      <c r="E315" s="9"/>
      <c r="F315" s="9"/>
      <c r="G315" s="1"/>
      <c r="K315" s="5"/>
      <c r="L315" s="5"/>
    </row>
    <row r="316" spans="1:12" s="10" customFormat="1" ht="16.5" x14ac:dyDescent="0.25">
      <c r="A316" s="51" t="s">
        <v>59</v>
      </c>
      <c r="B316" s="51"/>
      <c r="C316" s="51"/>
      <c r="D316" s="51"/>
      <c r="E316" s="11"/>
      <c r="F316" s="11"/>
      <c r="I316" s="22"/>
    </row>
    <row r="317" spans="1:12" s="10" customFormat="1" ht="15.75" x14ac:dyDescent="0.25">
      <c r="A317" s="11"/>
      <c r="B317" s="11"/>
      <c r="C317" s="11"/>
      <c r="D317" s="11"/>
      <c r="E317" s="11"/>
      <c r="F317" s="11"/>
      <c r="I317" s="22"/>
    </row>
    <row r="318" spans="1:12" s="10" customFormat="1" x14ac:dyDescent="0.2">
      <c r="A318" s="12" t="s">
        <v>112</v>
      </c>
      <c r="B318" s="12"/>
      <c r="C318" s="12"/>
      <c r="D318" s="8">
        <v>1469.5998344500001</v>
      </c>
      <c r="E318" s="8">
        <v>1288.46886808</v>
      </c>
      <c r="F318" s="8">
        <v>1255.2398294600002</v>
      </c>
      <c r="I318" s="22"/>
    </row>
    <row r="319" spans="1:12" s="10" customFormat="1" x14ac:dyDescent="0.2">
      <c r="A319" s="12" t="s">
        <v>4</v>
      </c>
      <c r="B319" s="12"/>
      <c r="C319" s="12"/>
      <c r="D319" s="8">
        <v>-970.35927489999995</v>
      </c>
      <c r="E319" s="8">
        <v>-862.18099505999999</v>
      </c>
      <c r="F319" s="8">
        <v>-808.72742855000001</v>
      </c>
      <c r="I319" s="22"/>
    </row>
    <row r="320" spans="1:12" s="10" customFormat="1" x14ac:dyDescent="0.2">
      <c r="A320" s="13" t="s">
        <v>5</v>
      </c>
      <c r="B320" s="13"/>
      <c r="C320" s="13"/>
      <c r="D320" s="57">
        <v>-266.58871878999997</v>
      </c>
      <c r="E320" s="57">
        <v>-232.61125594999999</v>
      </c>
      <c r="F320" s="57">
        <v>-216.40958756000001</v>
      </c>
      <c r="I320" s="22"/>
    </row>
    <row r="321" spans="1:12" s="10" customFormat="1" ht="15.75" x14ac:dyDescent="0.25">
      <c r="A321" s="14" t="s">
        <v>59</v>
      </c>
      <c r="B321" s="14"/>
      <c r="C321" s="14"/>
      <c r="D321" s="9">
        <f>D318+D319+D320</f>
        <v>232.6518407600002</v>
      </c>
      <c r="E321" s="9">
        <f t="shared" ref="E321:F321" si="62">E318+E319+E320</f>
        <v>193.67661707000002</v>
      </c>
      <c r="F321" s="9">
        <f t="shared" si="62"/>
        <v>230.10281335000022</v>
      </c>
      <c r="I321" s="22"/>
    </row>
    <row r="322" spans="1:12" ht="16.5" x14ac:dyDescent="0.25">
      <c r="A322" s="63"/>
      <c r="B322" s="63"/>
      <c r="C322" s="63"/>
      <c r="D322" s="63"/>
      <c r="E322" s="7"/>
      <c r="F322" s="7"/>
      <c r="G322" s="7"/>
      <c r="H322" s="7"/>
      <c r="K322" s="5"/>
      <c r="L322" s="5"/>
    </row>
    <row r="323" spans="1:12" ht="16.5" x14ac:dyDescent="0.25">
      <c r="A323" s="63"/>
      <c r="B323" s="63"/>
      <c r="C323" s="63"/>
      <c r="D323" s="63"/>
      <c r="E323" s="7"/>
      <c r="F323" s="7"/>
      <c r="G323" s="7"/>
      <c r="H323" s="7"/>
      <c r="K323" s="5"/>
      <c r="L323" s="5"/>
    </row>
    <row r="324" spans="1:12" ht="16.5" x14ac:dyDescent="0.25">
      <c r="A324" s="63" t="s">
        <v>18</v>
      </c>
      <c r="B324" s="63"/>
      <c r="C324" s="63"/>
      <c r="D324" s="63"/>
      <c r="E324" s="7"/>
      <c r="F324" s="7"/>
      <c r="G324" s="7"/>
      <c r="H324" s="7"/>
      <c r="K324" s="5"/>
      <c r="L324" s="5"/>
    </row>
    <row r="325" spans="1:12" ht="15.75" x14ac:dyDescent="0.25">
      <c r="A325" s="19"/>
      <c r="B325" s="19"/>
      <c r="C325" s="19"/>
      <c r="D325" s="19"/>
      <c r="E325" s="7"/>
      <c r="F325" s="7"/>
      <c r="G325" s="7"/>
      <c r="H325" s="7"/>
      <c r="K325" s="5"/>
      <c r="L325" s="5"/>
    </row>
    <row r="326" spans="1:12" ht="15.75" x14ac:dyDescent="0.25">
      <c r="A326" s="13" t="s">
        <v>58</v>
      </c>
      <c r="B326" s="13"/>
      <c r="C326" s="13"/>
      <c r="D326" s="57">
        <v>970.35927489999983</v>
      </c>
      <c r="E326" s="57">
        <v>862.18099505999987</v>
      </c>
      <c r="F326" s="57">
        <v>808.72742854999979</v>
      </c>
      <c r="G326" s="7"/>
      <c r="H326" s="7"/>
      <c r="K326" s="5"/>
      <c r="L326" s="5"/>
    </row>
    <row r="327" spans="1:12" ht="15.75" x14ac:dyDescent="0.25">
      <c r="A327" s="17" t="s">
        <v>112</v>
      </c>
      <c r="B327" s="17"/>
      <c r="C327" s="17"/>
      <c r="D327" s="8">
        <v>1469.5998344500001</v>
      </c>
      <c r="E327" s="8">
        <v>1288.46886808</v>
      </c>
      <c r="F327" s="8">
        <v>1255.2398294600002</v>
      </c>
      <c r="G327" s="7"/>
      <c r="H327" s="7"/>
      <c r="K327" s="5"/>
      <c r="L327" s="5"/>
    </row>
    <row r="328" spans="1:12" ht="15.75" x14ac:dyDescent="0.25">
      <c r="A328" s="40" t="s">
        <v>18</v>
      </c>
      <c r="B328" s="40"/>
      <c r="C328" s="40"/>
      <c r="D328" s="11">
        <f t="shared" ref="D328:F328" si="63">D326/D327</f>
        <v>0.66028809486301976</v>
      </c>
      <c r="E328" s="11">
        <f t="shared" si="63"/>
        <v>0.6691515925757453</v>
      </c>
      <c r="F328" s="11">
        <f t="shared" si="63"/>
        <v>0.64428120393368293</v>
      </c>
      <c r="G328" s="7"/>
      <c r="H328" s="7"/>
      <c r="K328" s="5"/>
      <c r="L328" s="5"/>
    </row>
    <row r="329" spans="1:12" ht="16.5" x14ac:dyDescent="0.25">
      <c r="A329" s="63"/>
      <c r="B329" s="63"/>
      <c r="C329" s="63"/>
      <c r="D329" s="63"/>
      <c r="E329" s="11"/>
      <c r="F329" s="11"/>
      <c r="G329" s="7"/>
      <c r="H329" s="7"/>
      <c r="K329" s="5"/>
      <c r="L329" s="5"/>
    </row>
    <row r="330" spans="1:12" ht="18" x14ac:dyDescent="0.25">
      <c r="A330" s="64"/>
      <c r="B330" s="64"/>
      <c r="C330" s="64"/>
      <c r="D330" s="64"/>
      <c r="E330" s="7"/>
      <c r="F330" s="7"/>
      <c r="G330" s="7"/>
      <c r="H330" s="7"/>
      <c r="K330" s="5"/>
      <c r="L330" s="5"/>
    </row>
    <row r="331" spans="1:12" ht="16.5" x14ac:dyDescent="0.25">
      <c r="A331" s="63" t="s">
        <v>19</v>
      </c>
      <c r="B331" s="63"/>
      <c r="C331" s="63"/>
      <c r="D331" s="63"/>
      <c r="E331" s="11"/>
      <c r="F331" s="11"/>
      <c r="G331" s="7"/>
      <c r="H331" s="7"/>
      <c r="K331" s="5"/>
      <c r="L331" s="5"/>
    </row>
    <row r="332" spans="1:12" ht="15.75" x14ac:dyDescent="0.25">
      <c r="A332" s="17"/>
      <c r="B332" s="17"/>
      <c r="C332" s="17"/>
      <c r="D332" s="17"/>
      <c r="E332" s="11"/>
      <c r="F332" s="11"/>
      <c r="G332" s="7"/>
      <c r="H332" s="7"/>
      <c r="K332" s="5"/>
      <c r="L332" s="5"/>
    </row>
    <row r="333" spans="1:12" ht="15.75" x14ac:dyDescent="0.25">
      <c r="A333" s="16" t="s">
        <v>7</v>
      </c>
      <c r="B333" s="16"/>
      <c r="C333" s="16"/>
      <c r="D333" s="57">
        <v>266.58871879000009</v>
      </c>
      <c r="E333" s="57">
        <v>232.61125594999996</v>
      </c>
      <c r="F333" s="57">
        <v>216.40958755999995</v>
      </c>
      <c r="G333" s="7"/>
      <c r="H333" s="7"/>
      <c r="K333" s="5"/>
      <c r="L333" s="5"/>
    </row>
    <row r="334" spans="1:12" ht="15.75" x14ac:dyDescent="0.25">
      <c r="A334" s="17" t="s">
        <v>112</v>
      </c>
      <c r="B334" s="17"/>
      <c r="C334" s="17"/>
      <c r="D334" s="8">
        <v>1469.5998344500001</v>
      </c>
      <c r="E334" s="8">
        <v>1288.46886808</v>
      </c>
      <c r="F334" s="8">
        <v>1255.2398294600002</v>
      </c>
      <c r="G334" s="7"/>
      <c r="H334" s="7"/>
      <c r="J334" s="7"/>
      <c r="K334" s="5"/>
      <c r="L334" s="5"/>
    </row>
    <row r="335" spans="1:12" ht="15.75" x14ac:dyDescent="0.25">
      <c r="A335" s="40" t="s">
        <v>19</v>
      </c>
      <c r="B335" s="40"/>
      <c r="C335" s="40"/>
      <c r="D335" s="11">
        <f t="shared" ref="D335" si="64">D333/D334</f>
        <v>0.18140225151139278</v>
      </c>
      <c r="E335" s="11">
        <f>E333/E334</f>
        <v>0.18053308210436117</v>
      </c>
      <c r="F335" s="11">
        <f t="shared" ref="F335" si="65">F333/F334</f>
        <v>0.17240497192723608</v>
      </c>
      <c r="G335" s="7"/>
      <c r="H335" s="7"/>
      <c r="J335" s="7"/>
      <c r="K335" s="5"/>
      <c r="L335" s="5"/>
    </row>
    <row r="336" spans="1:12" ht="15.75" x14ac:dyDescent="0.25">
      <c r="A336" s="40"/>
      <c r="B336" s="40"/>
      <c r="C336" s="40"/>
      <c r="D336" s="11"/>
      <c r="E336" s="11"/>
      <c r="F336" s="11"/>
      <c r="G336" s="7"/>
      <c r="H336" s="7"/>
      <c r="J336" s="7"/>
      <c r="K336" s="5"/>
      <c r="L336" s="5"/>
    </row>
    <row r="337" spans="1:12" ht="16.5" x14ac:dyDescent="0.25">
      <c r="A337" s="63"/>
      <c r="B337" s="63"/>
      <c r="C337" s="63"/>
      <c r="D337" s="63"/>
      <c r="E337" s="11"/>
      <c r="F337" s="11"/>
      <c r="G337" s="7"/>
      <c r="H337" s="7"/>
      <c r="J337" s="7"/>
      <c r="K337" s="5"/>
      <c r="L337" s="5"/>
    </row>
    <row r="338" spans="1:12" ht="16.5" x14ac:dyDescent="0.25">
      <c r="A338" s="51" t="s">
        <v>6</v>
      </c>
      <c r="B338" s="51"/>
      <c r="C338" s="51"/>
      <c r="E338" s="7"/>
      <c r="F338" s="7"/>
      <c r="G338" s="7"/>
      <c r="H338" s="7"/>
      <c r="J338" s="7"/>
      <c r="K338" s="5"/>
      <c r="L338" s="5"/>
    </row>
    <row r="339" spans="1:12" ht="16.5" x14ac:dyDescent="0.25">
      <c r="A339" s="51"/>
      <c r="B339" s="51"/>
      <c r="C339" s="51"/>
      <c r="E339" s="7"/>
      <c r="F339" s="7"/>
      <c r="G339" s="7"/>
      <c r="H339" s="7"/>
      <c r="J339" s="7"/>
      <c r="K339" s="5"/>
      <c r="L339" s="5"/>
    </row>
    <row r="340" spans="1:12" ht="15.75" x14ac:dyDescent="0.25">
      <c r="A340" s="12" t="s">
        <v>58</v>
      </c>
      <c r="B340" s="12"/>
      <c r="C340" s="12"/>
      <c r="D340" s="8">
        <f t="shared" ref="D340:F340" si="66">D326</f>
        <v>970.35927489999983</v>
      </c>
      <c r="E340" s="8">
        <f t="shared" si="66"/>
        <v>862.18099505999987</v>
      </c>
      <c r="F340" s="8">
        <f t="shared" si="66"/>
        <v>808.72742854999979</v>
      </c>
      <c r="G340" s="7"/>
      <c r="H340" s="7"/>
      <c r="J340" s="7"/>
      <c r="K340" s="5"/>
      <c r="L340" s="5"/>
    </row>
    <row r="341" spans="1:12" ht="15.75" x14ac:dyDescent="0.25">
      <c r="A341" s="13" t="s">
        <v>7</v>
      </c>
      <c r="B341" s="13"/>
      <c r="C341" s="13"/>
      <c r="D341" s="57">
        <f t="shared" ref="D341:F341" si="67">D333</f>
        <v>266.58871879000009</v>
      </c>
      <c r="E341" s="57">
        <f t="shared" si="67"/>
        <v>232.61125594999996</v>
      </c>
      <c r="F341" s="57">
        <f t="shared" si="67"/>
        <v>216.40958755999995</v>
      </c>
      <c r="G341" s="7"/>
      <c r="H341" s="7"/>
      <c r="J341" s="7"/>
      <c r="K341" s="5"/>
      <c r="L341" s="5"/>
    </row>
    <row r="342" spans="1:12" ht="15.75" x14ac:dyDescent="0.25">
      <c r="A342" s="12" t="s">
        <v>113</v>
      </c>
      <c r="B342" s="12"/>
      <c r="C342" s="12"/>
      <c r="D342" s="8">
        <v>1469.5998344500001</v>
      </c>
      <c r="E342" s="8">
        <v>1288.46886808</v>
      </c>
      <c r="F342" s="8">
        <v>1255.2398294600002</v>
      </c>
      <c r="G342" s="7"/>
      <c r="H342" s="7"/>
      <c r="J342" s="7"/>
      <c r="K342" s="5"/>
      <c r="L342" s="5"/>
    </row>
    <row r="343" spans="1:12" ht="15.75" x14ac:dyDescent="0.25">
      <c r="A343" s="40" t="s">
        <v>6</v>
      </c>
      <c r="B343" s="40"/>
      <c r="C343" s="40"/>
      <c r="D343" s="11">
        <f>(D340+D341)/D342</f>
        <v>0.84169034637441253</v>
      </c>
      <c r="E343" s="11">
        <f t="shared" ref="E343:F343" si="68">(E340+E341)/E342</f>
        <v>0.84968467468010644</v>
      </c>
      <c r="F343" s="11">
        <f t="shared" si="68"/>
        <v>0.81668617586091896</v>
      </c>
      <c r="G343" s="7"/>
      <c r="H343" s="7"/>
      <c r="J343" s="7"/>
      <c r="K343" s="5"/>
      <c r="L343" s="5"/>
    </row>
    <row r="344" spans="1:12" ht="16.5" x14ac:dyDescent="0.25">
      <c r="A344" s="63"/>
      <c r="B344" s="63"/>
      <c r="C344" s="63"/>
      <c r="D344" s="63"/>
      <c r="E344" s="11"/>
      <c r="F344" s="11"/>
      <c r="G344" s="7"/>
      <c r="H344" s="7"/>
      <c r="J344" s="7"/>
      <c r="K344" s="5"/>
      <c r="L344" s="5"/>
    </row>
    <row r="345" spans="1:12" ht="15.75" x14ac:dyDescent="0.25">
      <c r="E345" s="7"/>
      <c r="F345" s="7"/>
      <c r="G345" s="7"/>
      <c r="H345" s="7"/>
      <c r="K345" s="5"/>
      <c r="L345" s="5"/>
    </row>
    <row r="346" spans="1:12" ht="18" x14ac:dyDescent="0.25">
      <c r="A346" s="60"/>
      <c r="B346" s="60"/>
      <c r="C346" s="60"/>
      <c r="D346" s="68" t="s">
        <v>44</v>
      </c>
      <c r="E346" s="50" t="s">
        <v>44</v>
      </c>
      <c r="F346" s="50" t="s">
        <v>44</v>
      </c>
      <c r="G346" s="7"/>
      <c r="H346" s="7"/>
      <c r="K346" s="5"/>
      <c r="L346" s="5"/>
    </row>
    <row r="347" spans="1:12" ht="18" x14ac:dyDescent="0.25">
      <c r="A347" s="60" t="s">
        <v>111</v>
      </c>
      <c r="B347" s="60"/>
      <c r="C347" s="60"/>
      <c r="D347" s="61" t="s">
        <v>64</v>
      </c>
      <c r="E347" s="97" t="s">
        <v>45</v>
      </c>
      <c r="F347" s="152">
        <v>2022</v>
      </c>
      <c r="G347" s="7"/>
      <c r="H347" s="7"/>
      <c r="K347" s="5"/>
      <c r="L347" s="5"/>
    </row>
    <row r="348" spans="1:12" ht="15.75" x14ac:dyDescent="0.25">
      <c r="E348" s="65"/>
      <c r="F348" s="65"/>
      <c r="G348" s="7"/>
      <c r="H348" s="7"/>
      <c r="K348" s="5"/>
      <c r="L348" s="5"/>
    </row>
    <row r="349" spans="1:12" ht="16.5" x14ac:dyDescent="0.25">
      <c r="A349" s="63" t="s">
        <v>101</v>
      </c>
      <c r="B349" s="63"/>
      <c r="C349" s="63"/>
      <c r="D349" s="63"/>
      <c r="E349" s="7"/>
      <c r="F349" s="7"/>
      <c r="G349" s="7"/>
      <c r="H349" s="7"/>
      <c r="K349" s="5"/>
      <c r="L349" s="5"/>
    </row>
    <row r="350" spans="1:12" ht="15.75" x14ac:dyDescent="0.25">
      <c r="E350" s="7"/>
      <c r="F350" s="7"/>
      <c r="G350" s="7"/>
      <c r="H350" s="7"/>
      <c r="K350" s="5"/>
      <c r="L350" s="5"/>
    </row>
    <row r="351" spans="1:12" ht="15.75" x14ac:dyDescent="0.25">
      <c r="A351" s="12" t="s">
        <v>36</v>
      </c>
      <c r="B351" s="12"/>
      <c r="C351" s="12"/>
      <c r="D351" s="8" vm="22">
        <v>2233.8105585000008</v>
      </c>
      <c r="E351" s="8">
        <v>1719</v>
      </c>
      <c r="F351" s="8">
        <v>1409</v>
      </c>
      <c r="G351" s="7"/>
      <c r="H351" s="7"/>
      <c r="K351" s="5"/>
      <c r="L351" s="5"/>
    </row>
    <row r="352" spans="1:12" ht="15.75" x14ac:dyDescent="0.25">
      <c r="A352" s="12" t="s">
        <v>57</v>
      </c>
      <c r="B352" s="12"/>
      <c r="C352" s="12"/>
      <c r="D352" s="8">
        <v>-419.76761773999976</v>
      </c>
      <c r="E352" s="8">
        <v>-591</v>
      </c>
      <c r="F352" s="8">
        <v>-520</v>
      </c>
      <c r="G352" s="7"/>
      <c r="H352" s="7"/>
      <c r="K352" s="5"/>
      <c r="L352" s="5"/>
    </row>
    <row r="353" spans="1:12" ht="15.75" x14ac:dyDescent="0.25">
      <c r="A353" s="16" t="s">
        <v>66</v>
      </c>
      <c r="B353" s="16"/>
      <c r="C353" s="16"/>
      <c r="D353" s="57" vm="16">
        <v>-292.23775164000006</v>
      </c>
      <c r="E353" s="56" t="s">
        <v>47</v>
      </c>
      <c r="F353" s="56" t="s">
        <v>47</v>
      </c>
      <c r="G353" s="7"/>
      <c r="H353" s="7"/>
      <c r="K353" s="5"/>
      <c r="L353" s="5"/>
    </row>
    <row r="354" spans="1:12" ht="15.75" x14ac:dyDescent="0.25">
      <c r="A354" s="18" t="s">
        <v>13</v>
      </c>
      <c r="B354" s="18"/>
      <c r="C354" s="18"/>
      <c r="D354" s="9">
        <f t="shared" ref="D354" si="69">SUM(D351:D353)</f>
        <v>1521.8051891200007</v>
      </c>
      <c r="E354" s="9">
        <f>SUM(E351:E353)</f>
        <v>1128</v>
      </c>
      <c r="F354" s="9">
        <f>SUM(F351:F353)</f>
        <v>889</v>
      </c>
      <c r="G354" s="7"/>
      <c r="H354" s="7"/>
      <c r="K354" s="5"/>
      <c r="L354" s="5"/>
    </row>
    <row r="355" spans="1:12" ht="15.75" x14ac:dyDescent="0.25">
      <c r="E355" s="7"/>
      <c r="F355" s="7"/>
      <c r="G355" s="7"/>
      <c r="H355" s="7"/>
      <c r="K355" s="5"/>
      <c r="L355" s="5"/>
    </row>
    <row r="356" spans="1:12" ht="15.75" x14ac:dyDescent="0.25">
      <c r="A356" s="18"/>
      <c r="B356" s="18"/>
      <c r="C356" s="18"/>
      <c r="D356" s="18"/>
      <c r="E356" s="18"/>
      <c r="F356" s="18"/>
      <c r="G356" s="7"/>
      <c r="H356" s="7"/>
      <c r="K356" s="5"/>
      <c r="L356" s="5"/>
    </row>
    <row r="357" spans="1:12" s="10" customFormat="1" ht="16.5" x14ac:dyDescent="0.25">
      <c r="A357" s="51" t="s">
        <v>2</v>
      </c>
      <c r="B357" s="51"/>
      <c r="C357" s="51"/>
      <c r="D357" s="51"/>
      <c r="E357" s="11"/>
      <c r="F357" s="11"/>
      <c r="I357" s="22"/>
    </row>
    <row r="358" spans="1:12" s="10" customFormat="1" ht="15.75" x14ac:dyDescent="0.25">
      <c r="A358" s="11"/>
      <c r="B358" s="11"/>
      <c r="C358" s="11"/>
      <c r="D358" s="11"/>
      <c r="E358" s="11"/>
      <c r="F358" s="11"/>
      <c r="I358" s="22"/>
    </row>
    <row r="359" spans="1:12" s="10" customFormat="1" x14ac:dyDescent="0.2">
      <c r="A359" s="12" t="s">
        <v>112</v>
      </c>
      <c r="B359" s="12"/>
      <c r="C359" s="12"/>
      <c r="D359" s="8">
        <v>1521.8051891200007</v>
      </c>
      <c r="E359" s="8">
        <v>1128</v>
      </c>
      <c r="F359" s="8">
        <v>889</v>
      </c>
      <c r="I359" s="22"/>
    </row>
    <row r="360" spans="1:12" s="10" customFormat="1" x14ac:dyDescent="0.2">
      <c r="A360" s="12" t="s">
        <v>3</v>
      </c>
      <c r="B360" s="12"/>
      <c r="C360" s="12"/>
      <c r="D360" s="8" vm="23">
        <v>137.60680445999995</v>
      </c>
      <c r="E360" s="8" vm="10">
        <f>E380</f>
        <v>123.51793443999996</v>
      </c>
      <c r="F360" s="8" vm="11">
        <f>F380</f>
        <v>109.06755546999999</v>
      </c>
      <c r="I360" s="22"/>
    </row>
    <row r="361" spans="1:12" s="10" customFormat="1" x14ac:dyDescent="0.2">
      <c r="A361" s="12" t="s">
        <v>4</v>
      </c>
      <c r="B361" s="12"/>
      <c r="C361" s="12"/>
      <c r="D361" s="8">
        <v>-937.59511090000001</v>
      </c>
      <c r="E361" s="8">
        <f>-E375</f>
        <v>-714.0317682299999</v>
      </c>
      <c r="F361" s="8">
        <f>-F375</f>
        <v>-508.71022181000018</v>
      </c>
      <c r="I361" s="22"/>
    </row>
    <row r="362" spans="1:12" s="10" customFormat="1" x14ac:dyDescent="0.2">
      <c r="A362" s="13" t="s">
        <v>5</v>
      </c>
      <c r="B362" s="13"/>
      <c r="C362" s="13"/>
      <c r="D362" s="57">
        <v>-531.57252039000002</v>
      </c>
      <c r="E362" s="57">
        <v>-409.28156145000003</v>
      </c>
      <c r="F362" s="57">
        <v>-361.33801320999999</v>
      </c>
      <c r="I362" s="22"/>
    </row>
    <row r="363" spans="1:12" s="10" customFormat="1" ht="15.75" x14ac:dyDescent="0.25">
      <c r="A363" s="14" t="s">
        <v>2</v>
      </c>
      <c r="B363" s="14"/>
      <c r="C363" s="14"/>
      <c r="D363" s="80">
        <f>D359+D360+D361+D362</f>
        <v>190.24436229000059</v>
      </c>
      <c r="E363" s="80">
        <f t="shared" ref="E363:F363" si="70">E359+E360+E361+E362</f>
        <v>128.20460475999994</v>
      </c>
      <c r="F363" s="80">
        <f t="shared" si="70"/>
        <v>128.01932044999984</v>
      </c>
      <c r="I363" s="22"/>
    </row>
    <row r="364" spans="1:12" ht="15.75" x14ac:dyDescent="0.25">
      <c r="A364" s="18"/>
      <c r="B364" s="18"/>
      <c r="C364" s="18"/>
      <c r="D364" s="18"/>
      <c r="E364" s="18"/>
      <c r="F364" s="18"/>
      <c r="G364" s="7"/>
      <c r="H364" s="7"/>
      <c r="K364" s="5"/>
      <c r="L364" s="5"/>
    </row>
    <row r="365" spans="1:12" ht="15.75" x14ac:dyDescent="0.25">
      <c r="E365" s="7"/>
      <c r="F365" s="7"/>
      <c r="G365" s="7"/>
      <c r="H365" s="7"/>
      <c r="K365" s="5"/>
      <c r="L365" s="5"/>
    </row>
    <row r="366" spans="1:12" ht="16.5" x14ac:dyDescent="0.25">
      <c r="A366" s="63" t="s">
        <v>54</v>
      </c>
      <c r="B366" s="63"/>
      <c r="C366" s="63"/>
      <c r="D366" s="63"/>
      <c r="E366" s="7"/>
      <c r="F366" s="7"/>
      <c r="G366" s="7"/>
      <c r="H366" s="7"/>
      <c r="K366" s="5"/>
      <c r="L366" s="5"/>
    </row>
    <row r="367" spans="1:12" ht="15.75" x14ac:dyDescent="0.25">
      <c r="E367" s="7"/>
      <c r="F367" s="7"/>
      <c r="G367" s="7"/>
      <c r="H367" s="7"/>
      <c r="K367" s="5"/>
      <c r="L367" s="5"/>
    </row>
    <row r="368" spans="1:12" ht="15.75" x14ac:dyDescent="0.25">
      <c r="A368" s="85" t="s">
        <v>58</v>
      </c>
      <c r="B368" s="85"/>
      <c r="C368" s="85"/>
      <c r="D368" s="57">
        <v>937.5951108999999</v>
      </c>
      <c r="E368" s="57">
        <v>714.0317682299999</v>
      </c>
      <c r="F368" s="57">
        <v>508.71022181000018</v>
      </c>
      <c r="G368" s="7"/>
      <c r="H368" s="7"/>
      <c r="K368" s="5"/>
      <c r="L368" s="5"/>
    </row>
    <row r="369" spans="1:12" ht="15.75" x14ac:dyDescent="0.25">
      <c r="A369" s="17" t="s">
        <v>113</v>
      </c>
      <c r="B369" s="17"/>
      <c r="C369" s="17"/>
      <c r="D369" s="8">
        <v>1521.8051891200007</v>
      </c>
      <c r="E369" s="8">
        <v>1128</v>
      </c>
      <c r="F369" s="8">
        <v>889</v>
      </c>
      <c r="G369" s="7"/>
      <c r="H369" s="7"/>
      <c r="K369" s="5"/>
      <c r="L369" s="5"/>
    </row>
    <row r="370" spans="1:12" ht="16.5" x14ac:dyDescent="0.25">
      <c r="A370" s="63" t="s">
        <v>54</v>
      </c>
      <c r="B370" s="63"/>
      <c r="C370" s="63"/>
      <c r="D370" s="11">
        <f t="shared" ref="D370" si="71">D368/D369</f>
        <v>0.61610718481133175</v>
      </c>
      <c r="E370" s="11">
        <f>E368/E369</f>
        <v>0.63300688672872329</v>
      </c>
      <c r="F370" s="11">
        <f>F368/F369</f>
        <v>0.57222747110236238</v>
      </c>
      <c r="G370" s="7"/>
      <c r="H370" s="7"/>
      <c r="K370" s="5"/>
      <c r="L370" s="5"/>
    </row>
    <row r="371" spans="1:12" ht="15.75" x14ac:dyDescent="0.25">
      <c r="E371" s="7"/>
      <c r="F371" s="7"/>
      <c r="G371" s="7"/>
      <c r="H371" s="7"/>
      <c r="K371" s="5"/>
      <c r="L371" s="5"/>
    </row>
    <row r="372" spans="1:12" ht="15.75" x14ac:dyDescent="0.25">
      <c r="E372" s="7"/>
      <c r="F372" s="7"/>
      <c r="G372" s="7"/>
      <c r="H372" s="7"/>
      <c r="K372" s="5"/>
      <c r="L372" s="5"/>
    </row>
    <row r="373" spans="1:12" ht="16.5" x14ac:dyDescent="0.25">
      <c r="A373" s="63" t="s">
        <v>20</v>
      </c>
      <c r="B373" s="63"/>
      <c r="C373" s="63"/>
      <c r="D373" s="63"/>
      <c r="E373" s="7"/>
      <c r="F373" s="7"/>
      <c r="G373" s="7"/>
      <c r="H373" s="7"/>
      <c r="K373" s="5"/>
      <c r="L373" s="5"/>
    </row>
    <row r="374" spans="1:12" ht="15.75" x14ac:dyDescent="0.25">
      <c r="E374" s="7"/>
      <c r="F374" s="7"/>
      <c r="G374" s="7"/>
      <c r="H374" s="7"/>
      <c r="K374" s="5"/>
      <c r="L374" s="5"/>
    </row>
    <row r="375" spans="1:12" ht="15.75" x14ac:dyDescent="0.25">
      <c r="A375" s="17" t="s">
        <v>58</v>
      </c>
      <c r="B375" s="17"/>
      <c r="C375" s="17"/>
      <c r="D375" s="8">
        <v>937.5951108999999</v>
      </c>
      <c r="E375" s="8">
        <v>714.0317682299999</v>
      </c>
      <c r="F375" s="8">
        <v>508.71022181000018</v>
      </c>
      <c r="G375" s="7"/>
      <c r="H375" s="7"/>
      <c r="K375" s="5"/>
      <c r="L375" s="5"/>
    </row>
    <row r="376" spans="1:12" ht="15.75" x14ac:dyDescent="0.25">
      <c r="A376" s="17" t="s">
        <v>21</v>
      </c>
      <c r="B376" s="17"/>
      <c r="C376" s="17"/>
      <c r="D376" s="8">
        <v>125.21811071999998</v>
      </c>
      <c r="E376" s="8">
        <v>91.530506990000021</v>
      </c>
      <c r="F376" s="8">
        <v>78.572642150000007</v>
      </c>
      <c r="G376" s="7"/>
      <c r="H376" s="7"/>
      <c r="K376" s="5"/>
      <c r="L376" s="5"/>
    </row>
    <row r="377" spans="1:12" ht="15.75" x14ac:dyDescent="0.25">
      <c r="A377" s="17" t="s">
        <v>22</v>
      </c>
      <c r="B377" s="17"/>
      <c r="C377" s="17"/>
      <c r="D377" s="8">
        <v>366.68147579999993</v>
      </c>
      <c r="E377" s="8">
        <v>288.27024924</v>
      </c>
      <c r="F377" s="8">
        <v>252.69591969000001</v>
      </c>
      <c r="G377" s="7"/>
      <c r="H377" s="7"/>
      <c r="K377" s="5"/>
      <c r="L377" s="5"/>
    </row>
    <row r="378" spans="1:12" ht="15.75" x14ac:dyDescent="0.25">
      <c r="A378" s="16" t="s">
        <v>23</v>
      </c>
      <c r="B378" s="16"/>
      <c r="C378" s="16"/>
      <c r="D378" s="57">
        <v>39.672933869999994</v>
      </c>
      <c r="E378" s="57">
        <v>29.480805219999997</v>
      </c>
      <c r="F378" s="57">
        <v>30.069451370000003</v>
      </c>
      <c r="G378" s="7"/>
      <c r="H378" s="7"/>
      <c r="K378" s="5"/>
      <c r="L378" s="5"/>
    </row>
    <row r="379" spans="1:12" ht="15.75" x14ac:dyDescent="0.25">
      <c r="A379" s="17" t="s">
        <v>113</v>
      </c>
      <c r="B379" s="17"/>
      <c r="C379" s="17"/>
      <c r="D379" s="8">
        <v>1521.8051891200007</v>
      </c>
      <c r="E379" s="8">
        <v>1127.59541876</v>
      </c>
      <c r="F379" s="8">
        <v>889.11561290999964</v>
      </c>
      <c r="G379" s="7"/>
      <c r="H379" s="7"/>
      <c r="K379" s="5"/>
      <c r="L379" s="5"/>
    </row>
    <row r="380" spans="1:12" ht="15.75" x14ac:dyDescent="0.25">
      <c r="A380" s="17" t="s">
        <v>24</v>
      </c>
      <c r="B380" s="17"/>
      <c r="C380" s="17"/>
      <c r="D380" s="8" vm="23">
        <v>137.60680445999995</v>
      </c>
      <c r="E380" s="8" vm="10">
        <v>123.51793443999996</v>
      </c>
      <c r="F380" s="8" vm="11">
        <v>109.06755546999999</v>
      </c>
      <c r="G380" s="7"/>
      <c r="H380" s="7"/>
      <c r="K380" s="5"/>
      <c r="L380" s="5"/>
    </row>
    <row r="381" spans="1:12" ht="15.75" x14ac:dyDescent="0.25">
      <c r="A381" s="40" t="s">
        <v>20</v>
      </c>
      <c r="B381" s="40"/>
      <c r="C381" s="40"/>
      <c r="D381" s="77">
        <f>SUM(D375:D378)/SUM(D379:D380)</f>
        <v>0.88535435261042716</v>
      </c>
      <c r="E381" s="77">
        <f t="shared" ref="E381:F381" si="72">SUM(E375:E378)/SUM(E379:E380)</f>
        <v>0.89785096354928762</v>
      </c>
      <c r="F381" s="77">
        <f t="shared" si="72"/>
        <v>0.87163184331393218</v>
      </c>
      <c r="G381" s="7"/>
      <c r="H381" s="7"/>
      <c r="K381" s="5"/>
      <c r="L381" s="5"/>
    </row>
    <row r="382" spans="1:12" ht="15.75" x14ac:dyDescent="0.25">
      <c r="E382" s="7"/>
      <c r="F382" s="7"/>
      <c r="G382" s="7"/>
      <c r="H382" s="7"/>
      <c r="K382" s="5"/>
      <c r="L382" s="5"/>
    </row>
    <row r="383" spans="1:12" ht="15.75" x14ac:dyDescent="0.25">
      <c r="A383" s="1"/>
      <c r="B383" s="1"/>
      <c r="C383" s="1"/>
      <c r="D383" s="1"/>
      <c r="E383" s="1"/>
      <c r="F383" s="1"/>
      <c r="G383" s="1"/>
    </row>
  </sheetData>
  <mergeCells count="1">
    <mergeCell ref="A3:J3"/>
  </mergeCells>
  <phoneticPr fontId="20" type="noConversion"/>
  <pageMargins left="0.7" right="0.7" top="0.75" bottom="0.75" header="0.3" footer="0.3"/>
  <pageSetup paperSize="9" scale="44" fitToHeight="0" orientation="portrait" r:id="rId1"/>
  <headerFooter alignWithMargins="0"/>
  <rowBreaks count="2" manualBreakCount="2">
    <brk id="148" max="2" man="1"/>
    <brk id="214" max="2"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Definitions</vt:lpstr>
      <vt:lpstr>Reconciliation of APMs</vt:lpstr>
      <vt:lpstr>Definitions!Print_Area</vt:lpstr>
      <vt:lpstr>'Reconciliation of APMs'!Print_Area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2024-05-06T18:26:24Z</dcterms:created>
  <dcterms:modified xsi:type="dcterms:W3CDTF">2025-07-31T10:09:56Z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