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66925"/>
  <xr:revisionPtr revIDLastSave="0" documentId="13_ncr:1_{6D3EC835-8B97-4816-80ED-2DFE41F38C79}" xr6:coauthVersionLast="41" xr6:coauthVersionMax="41" xr10:uidLastSave="{00000000-0000-0000-0000-000000000000}"/>
  <bookViews>
    <workbookView xWindow="-108" yWindow="-108" windowWidth="41496" windowHeight="16896" xr2:uid="{00000000-000D-0000-FFFF-FFFF00000000}"/>
  </bookViews>
  <sheets>
    <sheet name="Definitions" sheetId="2" r:id="rId1"/>
    <sheet name="Reconciliation of APMs" sheetId="8" r:id="rId2"/>
    <sheet name="Group IS and BS" sheetId="10" r:id="rId3"/>
  </sheets>
  <externalReferences>
    <externalReference r:id="rId4"/>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Definitions!$A$1:$B$133</definedName>
    <definedName name="_xlnm.Print_Area" localSheetId="2">'Group IS and BS'!$A$1:$I$300</definedName>
    <definedName name="_xlnm.Print_Area" localSheetId="1">'Reconciliation of APMs'!$A$1:$C$193</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1" i="10" l="1"/>
  <c r="I216" i="10" s="1"/>
  <c r="I212" i="10"/>
  <c r="I213" i="10"/>
  <c r="I214" i="10"/>
  <c r="I215" i="10"/>
  <c r="I210" i="10"/>
  <c r="B118" i="8"/>
  <c r="B124" i="8" s="1"/>
  <c r="B131" i="8" l="1"/>
  <c r="B132" i="8" s="1"/>
  <c r="B125" i="8"/>
  <c r="B189" i="8"/>
  <c r="B178" i="8"/>
  <c r="B180" i="8" s="1"/>
  <c r="B177" i="8"/>
  <c r="B173" i="8"/>
  <c r="B150" i="8"/>
  <c r="B147" i="8"/>
  <c r="B143" i="8"/>
  <c r="B146" i="8" s="1"/>
  <c r="B135" i="8" l="1"/>
  <c r="B181" i="8"/>
  <c r="B183" i="8" s="1"/>
  <c r="B151" i="8"/>
  <c r="B71" i="8"/>
  <c r="B74" i="8" s="1"/>
  <c r="B102" i="8" l="1"/>
  <c r="B95" i="8"/>
  <c r="B88" i="8"/>
  <c r="B63" i="8"/>
  <c r="B65" i="8" s="1"/>
  <c r="B161" i="8"/>
  <c r="B162" i="8" s="1"/>
  <c r="C159" i="8"/>
  <c r="C161" i="8" s="1"/>
  <c r="C162" i="8" s="1"/>
  <c r="C173" i="8"/>
  <c r="B51" i="8"/>
  <c r="B52" i="8" s="1"/>
  <c r="B48" i="8"/>
  <c r="B49" i="8" s="1"/>
  <c r="B54" i="8" s="1"/>
  <c r="B39" i="8"/>
  <c r="B34" i="8"/>
  <c r="B33" i="8" s="1"/>
  <c r="B29" i="8"/>
  <c r="B30" i="8"/>
  <c r="B19" i="8"/>
  <c r="B16" i="8"/>
  <c r="B11" i="8"/>
  <c r="B14" i="8" s="1"/>
  <c r="C37" i="8"/>
  <c r="C38" i="8"/>
  <c r="B37" i="8" s="1"/>
  <c r="B36" i="8" s="1"/>
  <c r="C30" i="8"/>
  <c r="C29" i="8"/>
  <c r="C16" i="8"/>
  <c r="B96" i="8" l="1"/>
  <c r="B97" i="8" s="1"/>
  <c r="B81" i="8"/>
  <c r="B89" i="8" s="1"/>
  <c r="B90" i="8" s="1"/>
  <c r="B82" i="8"/>
  <c r="B103" i="8"/>
  <c r="B104" i="8" s="1"/>
  <c r="B20" i="8"/>
  <c r="B31" i="8"/>
  <c r="B32" i="8"/>
  <c r="B40" i="8"/>
  <c r="C36" i="8"/>
  <c r="B15" i="8"/>
  <c r="B107" i="8" l="1"/>
  <c r="B22" i="8"/>
  <c r="B42" i="8"/>
  <c r="C118" i="8" l="1"/>
  <c r="C124" i="8" s="1"/>
  <c r="C131" i="8" l="1"/>
  <c r="C132" i="8" s="1"/>
  <c r="C125" i="8"/>
  <c r="C178" i="8"/>
  <c r="C180" i="8" s="1"/>
  <c r="C177" i="8"/>
  <c r="C181" i="8" s="1"/>
  <c r="C135" i="8" l="1"/>
  <c r="C150" i="8"/>
  <c r="C143" i="8"/>
  <c r="C146" i="8" s="1"/>
  <c r="C147" i="8"/>
  <c r="C71" i="8"/>
  <c r="C74" i="8" l="1"/>
  <c r="C151" i="8"/>
  <c r="C95" i="8"/>
  <c r="C102" i="8"/>
  <c r="C65" i="8" l="1"/>
  <c r="C81" i="8" s="1"/>
  <c r="C51" i="8"/>
  <c r="C52" i="8" s="1"/>
  <c r="C48" i="8"/>
  <c r="C49" i="8" s="1"/>
  <c r="C39" i="8"/>
  <c r="C33" i="8"/>
  <c r="C19" i="8"/>
  <c r="C40" i="8" l="1"/>
  <c r="C96" i="8"/>
  <c r="C97" i="8" s="1"/>
  <c r="C89" i="8"/>
  <c r="C90" i="8" s="1"/>
  <c r="C103" i="8"/>
  <c r="C104" i="8" s="1"/>
  <c r="C82" i="8"/>
  <c r="C20" i="8"/>
  <c r="C107" i="8" l="1"/>
  <c r="C11" i="8"/>
  <c r="C31" i="8" l="1"/>
  <c r="C32" i="8" s="1"/>
  <c r="C42" i="8" s="1"/>
  <c r="C14" i="8"/>
  <c r="C15" i="8" s="1"/>
  <c r="C22" i="8" s="1"/>
  <c r="C217" i="8"/>
  <c r="B214" i="8"/>
  <c r="A215" i="8" s="1"/>
  <c r="A218" i="8" s="1"/>
  <c r="A208" i="8"/>
  <c r="B222" i="8" s="1"/>
  <c r="C206" i="8"/>
  <c r="B206" i="8"/>
  <c r="C197" i="8"/>
  <c r="B197" i="8"/>
  <c r="C189" i="8"/>
  <c r="C183" i="8"/>
  <c r="C54" i="8"/>
  <c r="B200" i="8" l="1"/>
  <c r="B201" i="8"/>
</calcChain>
</file>

<file path=xl/sharedStrings.xml><?xml version="1.0" encoding="utf-8"?>
<sst xmlns="http://schemas.openxmlformats.org/spreadsheetml/2006/main" count="602" uniqueCount="358">
  <si>
    <t>Equity per share</t>
  </si>
  <si>
    <t>Alternative  performance measures (APM)</t>
  </si>
  <si>
    <t>(average of values 1 Jan. and the end of reporting period)</t>
  </si>
  <si>
    <t>Sampo Group</t>
  </si>
  <si>
    <t>RoE indicates how much return the company is able to generate for the money invested in it by the shareholders. The more liabilities the company has in relation to its equity, the more sensitive RoE is to variations in profit/loss.</t>
  </si>
  <si>
    <t>Calculation formula:</t>
  </si>
  <si>
    <t xml:space="preserve">+ balance sheet, total </t>
  </si>
  <si>
    <t xml:space="preserve">-  technical provisions relating to unit-linked insurance </t>
  </si>
  <si>
    <t>(average of values on 1 Jan. and the end of the reporting period)</t>
  </si>
  <si>
    <t>x 100 %</t>
  </si>
  <si>
    <t>Equity/assets ratio at fair values, %</t>
  </si>
  <si>
    <t>Shows the company's equity in relation to the total of its assets.</t>
  </si>
  <si>
    <t>+ balance sheet total</t>
  </si>
  <si>
    <t>P&amp;C Insurance</t>
  </si>
  <si>
    <t>Premiums written before reinsurers' share</t>
  </si>
  <si>
    <t>Premiums earned</t>
  </si>
  <si>
    <t>- change in provision for unearned premiums</t>
  </si>
  <si>
    <t>The measure provides relevant information on expected future earned premiums for the Group’s insurance business, as it comprises total revenue generated through sale of insurance products, regardless of the payment plan.</t>
  </si>
  <si>
    <t>+ premiums written on own account</t>
  </si>
  <si>
    <t xml:space="preserve">+ interest and other financial expense </t>
  </si>
  <si>
    <t>+ calculated interest on technical provisions</t>
  </si>
  <si>
    <t xml:space="preserve">+ valuation differences on investments less deferred tax </t>
  </si>
  <si>
    <t>+ valuation differences on investments less deferred tax</t>
  </si>
  <si>
    <t>+ claims incurred</t>
  </si>
  <si>
    <t>- claims settlement expenses</t>
  </si>
  <si>
    <t>+ premiums earned</t>
  </si>
  <si>
    <t>The measure shows the share of operating expenses relative to premiums earned.</t>
  </si>
  <si>
    <t>The measure shows the share of claims incurred relative to premiums earned.</t>
  </si>
  <si>
    <t>+ operating expenses</t>
  </si>
  <si>
    <t>One of the most significant measures in describing the efficiency of operations. The measure is the sum of loss and expense ratio. A ratio below 100 percent indicates a positive underwriting result, a ratio above 100 percent indicating a negative underwriting result.</t>
  </si>
  <si>
    <t>loss ratio + expense ratio</t>
  </si>
  <si>
    <r>
      <t>+</t>
    </r>
    <r>
      <rPr>
        <sz val="12"/>
        <rFont val="Arial"/>
        <family val="2"/>
      </rPr>
      <t xml:space="preserve"> other comprehensive income before taxes</t>
    </r>
  </si>
  <si>
    <r>
      <t>+</t>
    </r>
    <r>
      <rPr>
        <sz val="12"/>
        <rFont val="Arial"/>
        <family val="2"/>
      </rPr>
      <t xml:space="preserve"> change in valuation differences on investments </t>
    </r>
  </si>
  <si>
    <r>
      <t>+</t>
    </r>
    <r>
      <rPr>
        <sz val="12"/>
        <rFont val="Arial"/>
        <family val="2"/>
      </rPr>
      <t xml:space="preserve"> valuation differences on investments </t>
    </r>
  </si>
  <si>
    <r>
      <t>+</t>
    </r>
    <r>
      <rPr>
        <sz val="12"/>
        <rFont val="Arial"/>
        <family val="2"/>
      </rPr>
      <t xml:space="preserve"> valuation differences on investments after deduction of deferred tax </t>
    </r>
  </si>
  <si>
    <t>Life insurance</t>
  </si>
  <si>
    <t>Per share key figures</t>
  </si>
  <si>
    <t>Market capitalisation</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</si>
  <si>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</si>
  <si>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</si>
  <si>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</si>
  <si>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</si>
  <si>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</si>
  <si>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</si>
  <si>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</si>
  <si>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</si>
  <si>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</si>
  <si>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</si>
  <si>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</si>
  <si>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</si>
  <si>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</si>
  <si>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</si>
  <si>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</si>
  <si>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</si>
  <si>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</si>
  <si>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</si>
  <si>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Change in valuation differences of investment property</t>
  </si>
  <si>
    <t>Change in DTL of valuation differences</t>
  </si>
  <si>
    <t>Total</t>
  </si>
  <si>
    <t>Interest expense and other finance costs</t>
  </si>
  <si>
    <t>Change in valuation differences on investment property</t>
  </si>
  <si>
    <t>Unit-linked insurance liabilities (average of year end and reporting date)</t>
  </si>
  <si>
    <t>Total balance sheet</t>
  </si>
  <si>
    <t>Valuation differences on  investment property</t>
  </si>
  <si>
    <t>Valuation differences on investment property</t>
  </si>
  <si>
    <t>Adjusted closing price</t>
  </si>
  <si>
    <t>Valuation differences on Nordea and Topdanmark</t>
  </si>
  <si>
    <t>Deferred tax liability on valuation differences</t>
  </si>
  <si>
    <t>Risk ratio, %</t>
  </si>
  <si>
    <t>Cost ratio, %</t>
  </si>
  <si>
    <t>Loss ratio, %</t>
  </si>
  <si>
    <t>Expense ratio, %</t>
  </si>
  <si>
    <t>Combined ratio, %</t>
  </si>
  <si>
    <t>Reconciliation of alternative  performance measures (APM)</t>
  </si>
  <si>
    <t>31.12.2019</t>
  </si>
  <si>
    <t xml:space="preserve">Sampo Group </t>
  </si>
  <si>
    <t>Total comprehensive income attributable to owners of the parent</t>
  </si>
  <si>
    <t xml:space="preserve">   at the beginning of year</t>
  </si>
  <si>
    <t xml:space="preserve">   at the end of year</t>
  </si>
  <si>
    <t>Topdanmark</t>
  </si>
  <si>
    <t>Life insurance bonuses</t>
  </si>
  <si>
    <t>Net valuation differences on investment property (average of year end and reporting date)</t>
  </si>
  <si>
    <t>Valuation differences on investment property (average of year end and reporting date)</t>
  </si>
  <si>
    <t>Net asset value per share (NAV/share)</t>
  </si>
  <si>
    <t>The measure indicates the amount of capital per share.</t>
  </si>
  <si>
    <t>equity attributable to parent company's equity holders</t>
  </si>
  <si>
    <t>+ operating expenses and claims adjustment expenses</t>
  </si>
  <si>
    <t xml:space="preserve">Total comprehensive income </t>
  </si>
  <si>
    <t>Equity (average of year end and and reporting date)</t>
  </si>
  <si>
    <t>Mandatum Life</t>
  </si>
  <si>
    <t>Guaranteed rate of insurance liabilities</t>
  </si>
  <si>
    <t>Adjusted number of shares at the reporting date</t>
  </si>
  <si>
    <t>Per Share key figures</t>
  </si>
  <si>
    <t>Expense ratio in life insurance measures the effectiveness of life insurance activities.</t>
  </si>
  <si>
    <t/>
  </si>
  <si>
    <t>126b - ISBS group sheet, entity LEGAL</t>
  </si>
  <si>
    <t>Account:</t>
  </si>
  <si>
    <t>Source: AUDIT</t>
  </si>
  <si>
    <t>Movement:</t>
  </si>
  <si>
    <t>Miscella: [None]</t>
  </si>
  <si>
    <t>EUR</t>
  </si>
  <si>
    <t>DEC / 2019</t>
  </si>
  <si>
    <t>Actual YTD</t>
  </si>
  <si>
    <t>Eliminations</t>
  </si>
  <si>
    <t>ISBS IS and BS</t>
  </si>
  <si>
    <t>31999 Direct insurance total</t>
  </si>
  <si>
    <t>32000 Assumed reinsurance</t>
  </si>
  <si>
    <t>35000 Reinsurers' share of premiums written</t>
  </si>
  <si>
    <t>32999 Insurance contracts total, gross</t>
  </si>
  <si>
    <t>39999 INSURANCE PREMIUMS</t>
  </si>
  <si>
    <t>AFSEQ</t>
  </si>
  <si>
    <t>FVOEQ</t>
  </si>
  <si>
    <t>UTR</t>
  </si>
  <si>
    <t>INSTRUM</t>
  </si>
  <si>
    <t>ULDEBT</t>
  </si>
  <si>
    <t>ULEQ</t>
  </si>
  <si>
    <t>ULUTR</t>
  </si>
  <si>
    <t>40999 Dividend Income, total</t>
  </si>
  <si>
    <t>[None]</t>
  </si>
  <si>
    <t>DER</t>
  </si>
  <si>
    <t>AFSDEBT</t>
  </si>
  <si>
    <t>FVODEBT</t>
  </si>
  <si>
    <t>LR</t>
  </si>
  <si>
    <t>OTH</t>
  </si>
  <si>
    <t>ULDER</t>
  </si>
  <si>
    <t>ULLR</t>
  </si>
  <si>
    <t>41289 Interest exp. Total</t>
  </si>
  <si>
    <t>41299 Interest Income, total</t>
  </si>
  <si>
    <t>IP</t>
  </si>
  <si>
    <t>42999 Impairment losses</t>
  </si>
  <si>
    <t>ULIP</t>
  </si>
  <si>
    <t>43999 Gain/losses</t>
  </si>
  <si>
    <t>44989 Asset management</t>
  </si>
  <si>
    <t>41399 Other income total</t>
  </si>
  <si>
    <t>41499 Other expenses total</t>
  </si>
  <si>
    <t>41500 Currency conversion net</t>
  </si>
  <si>
    <t>41605 Depr. acc. to plan on investm. property</t>
  </si>
  <si>
    <t>41699 Net other income total</t>
  </si>
  <si>
    <t>44999 Financial and other assets</t>
  </si>
  <si>
    <t>45110 Fee income</t>
  </si>
  <si>
    <t>45130 Fee income, UL</t>
  </si>
  <si>
    <t>45299 Fee income total</t>
  </si>
  <si>
    <t>45315 Fees and commissions</t>
  </si>
  <si>
    <t>45335 Fees and commissions UL</t>
  </si>
  <si>
    <t>45499 Fees and commissions total</t>
  </si>
  <si>
    <t>45999 Net fee income</t>
  </si>
  <si>
    <t>46100 Transfer of allocated investment return</t>
  </si>
  <si>
    <t>46200 Allocated investment return</t>
  </si>
  <si>
    <t>46300 TopD Effect of discounting provisions non-life</t>
  </si>
  <si>
    <t>46999 Effect of discounting non-life provisions</t>
  </si>
  <si>
    <t>49999 NET INVESTMENT INCOME</t>
  </si>
  <si>
    <t>48100 Other income</t>
  </si>
  <si>
    <t>48200 Other technical income</t>
  </si>
  <si>
    <t>48999 OTHER OPERATING INCOME</t>
  </si>
  <si>
    <t>50199 Claims paid ins.contracts gross</t>
  </si>
  <si>
    <t>50299 Claims paid inv.contracts gross</t>
  </si>
  <si>
    <t>50999 Claims paid</t>
  </si>
  <si>
    <t>51100 Allocated interest annuities gross</t>
  </si>
  <si>
    <t>51200 Reinsurers' share of claims paid</t>
  </si>
  <si>
    <t>51999 Total claims paid</t>
  </si>
  <si>
    <t>53999 Ch. in the prov. for outstanding claims</t>
  </si>
  <si>
    <t>54100 Ch.in reins.share insurance contracts</t>
  </si>
  <si>
    <t>54899 Reins.share of ch. in the prov. for outs claims</t>
  </si>
  <si>
    <t>54999 Change in provisions for outstanding claims</t>
  </si>
  <si>
    <t>59999 CLAIMS  INCURRED</t>
  </si>
  <si>
    <t>61199 Ch. in unearn.premiums ins.contr</t>
  </si>
  <si>
    <t>62199 Ch. in unearn.premiums inv.contr</t>
  </si>
  <si>
    <t>63100 Ch.in bonuses &amp; rebates insurance contr</t>
  </si>
  <si>
    <t>65999 Ch. in provision for unearn.premiums</t>
  </si>
  <si>
    <t>66199 TopD Ch. in life insurance provisions ins. Contracts</t>
  </si>
  <si>
    <t>66299 TopD Ch. in life insurance provisions inv. Contracts</t>
  </si>
  <si>
    <t>66999 TopD Ch. In life insurance provisions</t>
  </si>
  <si>
    <t>67999 Reins.share of ch. in the prov. for unearn.pre</t>
  </si>
  <si>
    <t>68100 TopD Reins share of ch. in life insurance provisions</t>
  </si>
  <si>
    <t>69999 CHANGE IN INSURANCE AND INVESTMENT LIAB</t>
  </si>
  <si>
    <t>70100 Salaries and wages</t>
  </si>
  <si>
    <t>70110 Cash settled share-based payments</t>
  </si>
  <si>
    <t>70120 TopD Share settled share-based payments</t>
  </si>
  <si>
    <t>70210 Pension expenses - defined contribution plans</t>
  </si>
  <si>
    <t>70220 Pension expenses - defined benefit plans</t>
  </si>
  <si>
    <t>70300 Other social security costs</t>
  </si>
  <si>
    <t>70999 STAFF COSTS</t>
  </si>
  <si>
    <t>71100 IT costs</t>
  </si>
  <si>
    <t>71200 Other staff costs</t>
  </si>
  <si>
    <t>71300 Marketing expenses</t>
  </si>
  <si>
    <t>72999 Depreciations and amortisations</t>
  </si>
  <si>
    <t>73100 Rental expenses</t>
  </si>
  <si>
    <t>73150 Net gain/loss IFRS 16</t>
  </si>
  <si>
    <t>73200 Change in deferred acquisition costs</t>
  </si>
  <si>
    <t>73400 Direct insurance commissions</t>
  </si>
  <si>
    <t>74100 Commissions on reinsurance assumed</t>
  </si>
  <si>
    <t>74200 Commissions on reinsurance ceded</t>
  </si>
  <si>
    <t>75100 Other technical expenses</t>
  </si>
  <si>
    <t>75240 Expenses on owner-occ. property&amp;plant</t>
  </si>
  <si>
    <t>75400 Other expenses</t>
  </si>
  <si>
    <t>75815 Administrative expenses</t>
  </si>
  <si>
    <t>75820 Policy management expenses</t>
  </si>
  <si>
    <t>75830 Other policy acquisition costs</t>
  </si>
  <si>
    <t>75850 Operating exp. by activity. other inv.</t>
  </si>
  <si>
    <t>75860 Operating expenses by activity claims paid</t>
  </si>
  <si>
    <t>75890 Operating expenses by activity cancel</t>
  </si>
  <si>
    <t>75899 Operating expenses by activity</t>
  </si>
  <si>
    <t>75988 Plug for income statement accounts</t>
  </si>
  <si>
    <t>75999 Other expenses</t>
  </si>
  <si>
    <t>76999 OTHER OPERATING EXPENSES</t>
  </si>
  <si>
    <t>78110 Other Interest costs</t>
  </si>
  <si>
    <t>78130 Interest expense on subordinated loans</t>
  </si>
  <si>
    <t>78199 Interest costs total</t>
  </si>
  <si>
    <t>78200 Exchange diffs on financing liabilities</t>
  </si>
  <si>
    <t>78300 Net income from hedg. liabilities</t>
  </si>
  <si>
    <t>78400 Net interest from hedg. liabilities</t>
  </si>
  <si>
    <t>78500 Other finance costs</t>
  </si>
  <si>
    <t>78999 FINANCE COSTS</t>
  </si>
  <si>
    <t>79000 Income from comp. acc.for by the eq.meth</t>
  </si>
  <si>
    <t>79899 SHARE OF ASSOCIATES PROFIT/LOSS</t>
  </si>
  <si>
    <t>79999 RESULT BEFORE APPROPRIATIONS</t>
  </si>
  <si>
    <t>84899 Appropriations</t>
  </si>
  <si>
    <t>84999 RESULT BEFORE TAXES</t>
  </si>
  <si>
    <t>85000 Tax for the financial year</t>
  </si>
  <si>
    <t>85010 Tax from previous periods</t>
  </si>
  <si>
    <t>85100 Def.taxes on losses carried forward</t>
  </si>
  <si>
    <t>86300 Def.taxes on acq cost allo and appr. liab.</t>
  </si>
  <si>
    <t>86400 Def.taxes on untaxed reserves</t>
  </si>
  <si>
    <t>86500 Def.taxes on other deductible temp.diff</t>
  </si>
  <si>
    <t>85999 TAXES</t>
  </si>
  <si>
    <t>89999 Net Profit of the Period</t>
  </si>
  <si>
    <t>91000 Non-controlling interest, minority</t>
  </si>
  <si>
    <t>91999 NON-CONTROLLING INTEREST</t>
  </si>
  <si>
    <t>99999 NET PROFIT for equity holders of the parent</t>
  </si>
  <si>
    <t>OCI155 Income for the year</t>
  </si>
  <si>
    <t>OCITOT</t>
  </si>
  <si>
    <t>OCI110 Fx diff on translating foreign operation</t>
  </si>
  <si>
    <t>OCI120 Available-for-sale financial assets</t>
  </si>
  <si>
    <t>OCI130 Cash flow hedges</t>
  </si>
  <si>
    <t>OCI140 Inc tax rel to comp of oth compr income</t>
  </si>
  <si>
    <t>OCI145 Share of associate's other compr inc</t>
  </si>
  <si>
    <t>OCI149 Items that may be reclassified to profit and loss</t>
  </si>
  <si>
    <t>OCI167 Acturial gains and losses from defined benefit plans</t>
  </si>
  <si>
    <t>OCI168 Inc tax that may not be reclassified to profit and loss</t>
  </si>
  <si>
    <t>OCI165 Items that may not be reclassified to profit and loss</t>
  </si>
  <si>
    <t>OCI150 Oth compr inc for the year, net of tax</t>
  </si>
  <si>
    <t>OCI160 Total comprehensive income for the year</t>
  </si>
  <si>
    <t>10499 PROPERTY PLANT AND EQUIPMENT</t>
  </si>
  <si>
    <t>11999 INVESTMENT PROPERTY</t>
  </si>
  <si>
    <t>10989 INTANGIBLE ASSETS INCLUDING INS. ASSETS</t>
  </si>
  <si>
    <t>12299 INVESTMENTS IN ASSOCIATES</t>
  </si>
  <si>
    <t>13199 EQUITY SECURITIES</t>
  </si>
  <si>
    <t>13299 DEBT SECURITIES</t>
  </si>
  <si>
    <t>13399 DERIVATIVE FINANCIAL INSTRUMENTS</t>
  </si>
  <si>
    <t>13499 LOANS AND RECEIVABLES</t>
  </si>
  <si>
    <t>13999 FINANCIAL ASSETS</t>
  </si>
  <si>
    <t>14199 Equity securities UL total</t>
  </si>
  <si>
    <t>14299 Debt securities UL  total</t>
  </si>
  <si>
    <t>14300 Loans and receivables UL</t>
  </si>
  <si>
    <t>14400 Other financial assets UL</t>
  </si>
  <si>
    <t>14410 Investment property UL</t>
  </si>
  <si>
    <t>14600 TopD Unit-trusts UL</t>
  </si>
  <si>
    <t>14700 TopD Properties UL</t>
  </si>
  <si>
    <t>14999 FINANCIAL ASSETS RELATED TO UL CONTRACTS</t>
  </si>
  <si>
    <t>15999 DEFERRED INCOME TAX</t>
  </si>
  <si>
    <t>16999 REINSURANCE CONTRACTS</t>
  </si>
  <si>
    <t>17100 Assets arisnig from direct insurance operations</t>
  </si>
  <si>
    <t>17150 Assets arising from reinsurance operations</t>
  </si>
  <si>
    <t>17200 Settlement receivables</t>
  </si>
  <si>
    <t>17300 Deferred acquisition costs</t>
  </si>
  <si>
    <t>17400 Accrued income interests</t>
  </si>
  <si>
    <t>17450 Accrued income rents</t>
  </si>
  <si>
    <t>17500 Other receivables</t>
  </si>
  <si>
    <t>17550 Other accrued income</t>
  </si>
  <si>
    <t>17799 Other assets</t>
  </si>
  <si>
    <t>17810 Accrued income taxes</t>
  </si>
  <si>
    <t>17999 OTHER ASSETS  TOTAL</t>
  </si>
  <si>
    <t>19100 Deposits short-term</t>
  </si>
  <si>
    <t>19200 Cash at bank and in hand</t>
  </si>
  <si>
    <t>19989 CASH AND CASH EQUIVALENTS</t>
  </si>
  <si>
    <t>19999 ASSETS TOTAL</t>
  </si>
  <si>
    <t>20989 OTHER THAN UL CONTRACTS</t>
  </si>
  <si>
    <t>20499 UNIT-LINKED INSURANCE AND CONTRACTS</t>
  </si>
  <si>
    <t>20999 INSURANCE AND INVESTMENT CONTRACTS</t>
  </si>
  <si>
    <t>21000 Deposits received from reinsurers</t>
  </si>
  <si>
    <t>21199 Bonds</t>
  </si>
  <si>
    <t>21399 Subordinated loans of insurance business</t>
  </si>
  <si>
    <t>21699 BORROWINGS</t>
  </si>
  <si>
    <t>21800 Derivatives</t>
  </si>
  <si>
    <t>21999 FINANCIAL LIABILITIES</t>
  </si>
  <si>
    <t>22999 DEFERRED INCOME TAX</t>
  </si>
  <si>
    <t>23400 Restructuring provision</t>
  </si>
  <si>
    <t>23999 PROVISIONS</t>
  </si>
  <si>
    <t>24100 Employee benefits</t>
  </si>
  <si>
    <t>24999 PENSION BENEFITS</t>
  </si>
  <si>
    <t>25100 Arising out of direct insurance operatio</t>
  </si>
  <si>
    <t>25200 Arising out of reinsurance operations</t>
  </si>
  <si>
    <t>25300 Settlement liabilities</t>
  </si>
  <si>
    <t>25500 Deferred income other</t>
  </si>
  <si>
    <t>25600 Deferred income interests</t>
  </si>
  <si>
    <t>25700 Other liabilities</t>
  </si>
  <si>
    <t>25750 Lease Liability</t>
  </si>
  <si>
    <t>25799 Other liabilities</t>
  </si>
  <si>
    <t>25800 Income taxes payables</t>
  </si>
  <si>
    <t>25999 OTHER LIABILITIES total</t>
  </si>
  <si>
    <t>28999 TOTAL LIABILITIES</t>
  </si>
  <si>
    <t>29099 SHARE CAPITAL</t>
  </si>
  <si>
    <t>29399 RESERVES total</t>
  </si>
  <si>
    <t>29499 RETAINED EARNINGS</t>
  </si>
  <si>
    <t>29699 Translation differences</t>
  </si>
  <si>
    <t>29889 FAIR VALUE RESERVE</t>
  </si>
  <si>
    <t>29899 OTHER COMPONENTS OF EQUITY</t>
  </si>
  <si>
    <t>29900 Non-controlling interest</t>
  </si>
  <si>
    <t>29909 NON-CONTROLLING INTEREST</t>
  </si>
  <si>
    <t>29989 TOTAL EQUITY</t>
  </si>
  <si>
    <t>29999 TOTAL EQUITY AND LIABILITIES</t>
  </si>
  <si>
    <t>Return on equity at fair values %, (ROE)</t>
  </si>
  <si>
    <t xml:space="preserve">Equity attributable to owners of the parent </t>
  </si>
  <si>
    <t xml:space="preserve">   at beginning of year</t>
  </si>
  <si>
    <t xml:space="preserve">   at end of year</t>
  </si>
  <si>
    <t xml:space="preserve">Total balance sheet </t>
  </si>
  <si>
    <t xml:space="preserve">Net valuation differences on investment property </t>
  </si>
  <si>
    <t>Load income (expense charge), life insurance</t>
  </si>
  <si>
    <t>Performance measures regulated by IFRS or other legislation are not regarded as APMs. All APMs are disclosed with comparison numbers and are consistently used over the years, unless otherwise noted.</t>
  </si>
  <si>
    <t>Operating expenses, incl. claims adjustment costs</t>
  </si>
  <si>
    <t>Turnover, other businesses</t>
  </si>
  <si>
    <t>Sampo discloses Alternative Performance Measures (APMs) in its financial reporting, prepared in accordance with the International Reporting Standards (IFRS). These APMs are not defined in IFRS or other applicable accounting standards. They do not subsitute for any IFRS measures of performance either. For these reasons, they might not be comparable to other companies' APMs. The APMs Sampo discloses are meant to provide more insight into Sampo's performance in its differenct business activities and into how these activities are monitored by the management.</t>
  </si>
  <si>
    <t>+ total comprehensive income attributable to owners of the parent company</t>
  </si>
  <si>
    <t>+ total equity attributable to the owners of the parent company</t>
  </si>
  <si>
    <t>RoA indicates how much return the company generates to assets invested in the company, i.e. both equity and liabilities. RoA may vary substiantially between industries and tied-up assets and may thus not be very comparable between different industries.</t>
  </si>
  <si>
    <t xml:space="preserve">Total comprehensive income attributable to owners of the parent, before taxes </t>
  </si>
  <si>
    <t>+ operating profit attributable to owners of the parent</t>
  </si>
  <si>
    <t>Equity attributable to owners of the parent</t>
  </si>
  <si>
    <t>+ equity attributable to owners of the parent</t>
  </si>
  <si>
    <t>- Change in provision for unearned premiums</t>
  </si>
  <si>
    <t>Return on equity %, (RoE)</t>
  </si>
  <si>
    <t>+ Claims incurred</t>
  </si>
  <si>
    <t>- Claims adjustment expenses</t>
  </si>
  <si>
    <t>+ Premiums earned</t>
  </si>
  <si>
    <t>+ Operating expenses</t>
  </si>
  <si>
    <t>+ Claims adjustment expenses</t>
  </si>
  <si>
    <t>+ Premiums written on own account</t>
  </si>
  <si>
    <t xml:space="preserve">The premiums earned consist of premiums written on own account, adjusted by changes in the provision for unearned premiums. </t>
  </si>
  <si>
    <t>The measure is a ratio of claims incurred (claims adjustment expenses excluded) and premiums earned. The ratio shows how well the insurance company has succeeded in pricing of insurance risk. The lower the ratio, the better.</t>
  </si>
  <si>
    <t xml:space="preserve">+ claims incurred </t>
  </si>
  <si>
    <t>Similar to the equity per share, but in NAV per share, all investments are valued at market value. If NAV per share is higher than share price, the markets do not believe in the company's ability to generate profit, and vice versa.</t>
  </si>
  <si>
    <t>NB! Expense ratio for Mandatum is calculated on the basis of Mandatum's separate financial statements.</t>
  </si>
  <si>
    <t>Mandatum</t>
  </si>
  <si>
    <t>HOLDING COMPANY</t>
  </si>
  <si>
    <t>Adjustments</t>
  </si>
  <si>
    <t>GROUP</t>
  </si>
  <si>
    <t>NB! Topdanmark's APMs are calculated on the basis of Topdanmark's separate financial statements.</t>
  </si>
  <si>
    <t>Return on equity at fair values %, (RoE)</t>
  </si>
  <si>
    <t>Market value of the company's outstanding shares.</t>
  </si>
  <si>
    <t>adjusted number of hsares at reporting date</t>
  </si>
  <si>
    <t>number of shares at balance sheet date * closing price at reporting date</t>
  </si>
  <si>
    <t>+ operating expenses, incl. claims settlement expenses</t>
  </si>
  <si>
    <t>+ load income (expense charge), life insurance</t>
  </si>
  <si>
    <t>+ turnover, other businesses</t>
  </si>
  <si>
    <t>Return on assets at fair value %, (ROA)</t>
  </si>
  <si>
    <t>Return on assets at fair values %, (ROA)</t>
  </si>
  <si>
    <t>Return on assets at fair values %, (RoA)</t>
  </si>
  <si>
    <t xml:space="preserve">Equity per share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</si>
</sst>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
    <numFmt numFmtId="165" formatCode="#,##0.000"/>
    <numFmt numFmtId="166" formatCode="#,##0.000000000"/>
    <numFmt numFmtId="167" formatCode="#,##0.0000000000"/>
    <numFmt numFmtId="168" formatCode="#,##0.00000000"/>
    <numFmt numFmtId="169" formatCode="#,##0.00000000000"/>
    <numFmt numFmtId="170" formatCode="#,##0.000000000000"/>
    <numFmt numFmtId="171" formatCode="#,##0.000000"/>
    <numFmt numFmtId="172" formatCode="#,##0.000000000000000"/>
    <numFmt numFmtId="173" formatCode="#,##0.0000000000000"/>
    <numFmt numFmtId="174" formatCode="0.000E+00"/>
    <numFmt numFmtId="175" formatCode="#,##0.00;&quot;-&quot;#,##0.00"/>
  </numFmts>
  <fonts count="30"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8"/>
      <color theme="1"/>
      <name val="Verdana"/>
      <family val="2"/>
    </font>
    <font>
      <sz val="8.8000000000000007"/>
      <color theme="1"/>
      <name val="Verdana"/>
      <family val="2"/>
    </font>
    <font>
      <sz val="9.8000000000000007"/>
      <color theme="1"/>
      <name val="Verdana"/>
      <family val="2"/>
    </font>
    <font>
      <sz val="6"/>
      <color theme="1"/>
      <name val="Verdana"/>
      <family val="2"/>
    </font>
    <font>
      <b/>
      <sz val="6"/>
      <color theme="1"/>
      <name val="Verdana"/>
      <family val="2"/>
    </font>
    <font>
      <sz val="7.8"/>
      <color theme="1"/>
      <name val="Verdana"/>
      <family val="2"/>
    </font>
    <font>
      <b/>
      <sz val="11"/>
      <color theme="1"/>
      <name val="Calibri"/>
      <family val="2"/>
    </font>
  </fonts>
  <fills count="6">
    <fill>
      <patternFill patternType="none"/>
    </fill>
    <fill>
      <patternFill patternType="gray125"/>
    </fill>
    <fill>
      <patternFill patternType="solid">
        <fgColor indexed="14"/>
        <bgColor indexed="64"/>
      </patternFill>
    </fill>
    <fill>
      <patternFill patternType="solid">
        <fgColor indexed="45"/>
        <bgColor indexed="64"/>
      </patternFill>
    </fill>
    <fill>
      <patternFill patternType="solid">
        <fgColor rgb="FFFFFFFF"/>
      </patternFill>
    </fill>
    <fill>
      <patternFill patternType="solid">
        <fgColor rgb="FFC0C0C0"/>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7">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cellStyleXfs>
  <cellXfs count="157">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168" fontId="5" fillId="0" borderId="0" xfId="2" applyNumberFormat="1" applyFont="1" applyFill="1"/>
    <xf numFmtId="169" fontId="5" fillId="0" borderId="0" xfId="2" applyNumberFormat="1" applyFont="1" applyFill="1"/>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70"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71" fontId="5" fillId="0" borderId="0" xfId="2" applyNumberFormat="1" applyFont="1"/>
    <xf numFmtId="172" fontId="5" fillId="0" borderId="0" xfId="2" applyNumberFormat="1" applyFont="1" applyFill="1" applyAlignment="1">
      <alignment horizontal="right"/>
    </xf>
    <xf numFmtId="164" fontId="11" fillId="0" borderId="0" xfId="2" applyNumberFormat="1" applyFont="1" applyFill="1" applyAlignment="1">
      <alignment wrapText="1"/>
    </xf>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3"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4"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0" fontId="22" fillId="0" borderId="0" xfId="6" applyAlignment="1">
      <alignment horizontal="left" vertical="top" wrapText="1"/>
    </xf>
    <xf numFmtId="0" fontId="22" fillId="0" borderId="0" xfId="6"/>
    <xf numFmtId="0" fontId="22" fillId="4" borderId="0" xfId="6" applyFill="1" applyAlignment="1">
      <alignment horizontal="left" wrapText="1"/>
    </xf>
    <xf numFmtId="0" fontId="26" fillId="4" borderId="0" xfId="6" applyFont="1" applyFill="1" applyAlignment="1">
      <alignment horizontal="right" wrapText="1"/>
    </xf>
    <xf numFmtId="0" fontId="27" fillId="4" borderId="0" xfId="6" applyFont="1" applyFill="1" applyAlignment="1">
      <alignment horizontal="left"/>
    </xf>
    <xf numFmtId="0" fontId="22" fillId="4" borderId="0" xfId="6" applyFill="1"/>
    <xf numFmtId="0" fontId="22" fillId="4" borderId="0" xfId="6" applyFill="1" applyAlignment="1">
      <alignment horizontal="right" indent="2"/>
    </xf>
    <xf numFmtId="0" fontId="26" fillId="4" borderId="0" xfId="6" applyFont="1" applyFill="1" applyAlignment="1">
      <alignment horizontal="left" wrapText="1"/>
    </xf>
    <xf numFmtId="0" fontId="22" fillId="4" borderId="0" xfId="6" applyFill="1" applyAlignment="1">
      <alignment horizontal="right" wrapText="1"/>
    </xf>
    <xf numFmtId="175" fontId="26" fillId="4" borderId="0" xfId="6" applyNumberFormat="1" applyFont="1" applyFill="1" applyAlignment="1">
      <alignment horizontal="right" wrapText="1"/>
    </xf>
    <xf numFmtId="0" fontId="27" fillId="5" borderId="0" xfId="6" applyFont="1" applyFill="1" applyAlignment="1">
      <alignment horizontal="left" wrapText="1"/>
    </xf>
    <xf numFmtId="0" fontId="22" fillId="5" borderId="0" xfId="6" applyFill="1" applyAlignment="1">
      <alignment horizontal="left" wrapText="1"/>
    </xf>
    <xf numFmtId="175" fontId="27" fillId="5" borderId="0" xfId="6" applyNumberFormat="1" applyFont="1" applyFill="1" applyAlignment="1">
      <alignment horizontal="right" wrapText="1"/>
    </xf>
    <xf numFmtId="0" fontId="22" fillId="5" borderId="0" xfId="6" applyFill="1" applyAlignment="1">
      <alignment horizontal="right" wrapText="1"/>
    </xf>
    <xf numFmtId="0" fontId="22" fillId="4" borderId="0" xfId="6" applyFill="1" applyAlignment="1">
      <alignment horizontal="left"/>
    </xf>
    <xf numFmtId="0" fontId="22" fillId="4" borderId="0" xfId="6" applyFill="1" applyAlignment="1">
      <alignment horizontal="right"/>
    </xf>
    <xf numFmtId="0" fontId="26" fillId="4" borderId="0" xfId="6" applyFont="1" applyFill="1" applyAlignment="1">
      <alignment horizontal="left"/>
    </xf>
    <xf numFmtId="175" fontId="26" fillId="4" borderId="0" xfId="6" applyNumberFormat="1" applyFont="1" applyFill="1" applyAlignment="1">
      <alignment horizontal="right"/>
    </xf>
    <xf numFmtId="175" fontId="27" fillId="4" borderId="0" xfId="6" applyNumberFormat="1" applyFont="1" applyFill="1" applyAlignment="1">
      <alignment horizontal="right"/>
    </xf>
    <xf numFmtId="0" fontId="27" fillId="5" borderId="0" xfId="6" applyFont="1" applyFill="1" applyAlignment="1">
      <alignment horizontal="left"/>
    </xf>
    <xf numFmtId="175" fontId="27" fillId="5" borderId="0" xfId="6" applyNumberFormat="1" applyFont="1" applyFill="1" applyAlignment="1">
      <alignment horizontal="right"/>
    </xf>
    <xf numFmtId="0" fontId="22" fillId="5" borderId="0" xfId="6" applyFill="1" applyAlignment="1">
      <alignment horizontal="right"/>
    </xf>
    <xf numFmtId="4" fontId="22" fillId="0" borderId="0" xfId="6" applyNumberFormat="1"/>
    <xf numFmtId="0" fontId="27" fillId="4" borderId="0" xfId="6" applyFont="1" applyFill="1" applyAlignment="1">
      <alignment horizontal="left" wrapText="1"/>
    </xf>
    <xf numFmtId="175" fontId="27" fillId="4" borderId="0" xfId="6" applyNumberFormat="1" applyFont="1" applyFill="1" applyAlignment="1">
      <alignment horizontal="right" wrapText="1"/>
    </xf>
    <xf numFmtId="0" fontId="29" fillId="4" borderId="0" xfId="6" applyFont="1" applyFill="1" applyAlignment="1">
      <alignment horizontal="right" wrapText="1"/>
    </xf>
    <xf numFmtId="0" fontId="27" fillId="0" borderId="0" xfId="6" applyFont="1" applyFill="1" applyAlignment="1">
      <alignment horizontal="left" wrapText="1"/>
    </xf>
    <xf numFmtId="175" fontId="27" fillId="0" borderId="0" xfId="6" applyNumberFormat="1" applyFont="1" applyFill="1" applyAlignment="1">
      <alignment horizontal="right" wrapText="1"/>
    </xf>
    <xf numFmtId="0" fontId="29" fillId="0" borderId="0" xfId="6" applyFont="1" applyFill="1" applyAlignment="1">
      <alignment horizontal="right" wrapText="1"/>
    </xf>
    <xf numFmtId="0" fontId="22" fillId="0" borderId="0" xfId="6" applyFill="1"/>
    <xf numFmtId="2" fontId="20" fillId="0" borderId="0" xfId="2" applyNumberFormat="1" applyFont="1"/>
    <xf numFmtId="0" fontId="4" fillId="0" borderId="0" xfId="0" applyFont="1" applyAlignment="1">
      <alignment vertical="center"/>
    </xf>
    <xf numFmtId="3" fontId="5" fillId="0" borderId="1" xfId="2" applyNumberFormat="1" applyFont="1" applyFill="1" applyBorder="1" applyAlignment="1">
      <alignment horizontal="right"/>
    </xf>
    <xf numFmtId="0" fontId="5" fillId="0" borderId="0" xfId="2" applyFont="1" applyFill="1" applyBorder="1" applyAlignment="1">
      <alignment wrapText="1"/>
    </xf>
    <xf numFmtId="0" fontId="12" fillId="0" borderId="0" xfId="0" applyFont="1" applyFill="1" applyAlignment="1">
      <alignment vertical="center"/>
    </xf>
    <xf numFmtId="164" fontId="11" fillId="0" borderId="0" xfId="5" applyNumberFormat="1" applyFont="1" applyFill="1" applyBorder="1"/>
    <xf numFmtId="0" fontId="25" fillId="4" borderId="0" xfId="6" applyFont="1" applyFill="1" applyAlignment="1">
      <alignment horizontal="left"/>
    </xf>
    <xf numFmtId="0" fontId="23" fillId="4" borderId="0" xfId="6" applyFont="1" applyFill="1" applyAlignment="1">
      <alignment horizontal="left"/>
    </xf>
    <xf numFmtId="0" fontId="24" fillId="4" borderId="0" xfId="6" applyFont="1" applyFill="1" applyAlignment="1">
      <alignment horizontal="left"/>
    </xf>
    <xf numFmtId="0" fontId="28" fillId="4" borderId="0" xfId="6" applyFont="1" applyFill="1" applyAlignment="1">
      <alignment horizontal="left"/>
    </xf>
  </cellXfs>
  <cellStyles count="7">
    <cellStyle name="AFE" xfId="1" xr:uid="{00000000-0005-0000-0000-000000000000}"/>
    <cellStyle name="Normal" xfId="0" builtinId="0"/>
    <cellStyle name="Normal 2" xfId="2" xr:uid="{00000000-0005-0000-0000-000002000000}"/>
    <cellStyle name="Normal 3" xfId="6" xr:uid="{00000000-0005-0000-0000-000003000000}"/>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6350</xdr:rowOff>
    </xdr:from>
    <xdr:ext cx="2181225" cy="368300"/>
    <xdr:pic>
      <xdr:nvPicPr>
        <xdr:cNvPr id="2" name="image1.jpeg" descr="image1.jpe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6350"/>
          <a:ext cx="2181225" cy="368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8"/>
  <sheetViews>
    <sheetView tabSelected="1" zoomScale="80" zoomScaleNormal="80" workbookViewId="0"/>
  </sheetViews>
  <sheetFormatPr defaultColWidth="11.44140625" defaultRowHeight="15" x14ac:dyDescent="0.25"/>
  <cols>
    <col min="1" max="1" width="115.109375" style="3" customWidth="1"/>
    <col min="2" max="2" width="10.44140625" style="3" customWidth="1"/>
    <col min="3" max="16384" width="11.44140625" style="3"/>
  </cols>
  <sheetData>
    <row r="2" spans="1:8" ht="17.399999999999999" x14ac:dyDescent="0.3">
      <c r="A2" s="1" t="s">
        <v>1</v>
      </c>
    </row>
    <row r="4" spans="1:8" ht="90" customHeight="1" x14ac:dyDescent="0.25">
      <c r="A4" s="20" t="s">
        <v>321</v>
      </c>
      <c r="B4" s="22"/>
      <c r="C4" s="22"/>
      <c r="D4" s="22"/>
      <c r="E4" s="22"/>
    </row>
    <row r="6" spans="1:8" ht="31.5" customHeight="1" x14ac:dyDescent="0.25">
      <c r="A6" s="20" t="s">
        <v>318</v>
      </c>
      <c r="B6" s="20"/>
      <c r="C6" s="20"/>
      <c r="D6" s="20"/>
      <c r="E6" s="20"/>
      <c r="H6" s="3" t="s">
        <v>38</v>
      </c>
    </row>
    <row r="7" spans="1:8" ht="14.25" customHeight="1" x14ac:dyDescent="0.25"/>
    <row r="8" spans="1:8" ht="14.25" customHeight="1" x14ac:dyDescent="0.25"/>
    <row r="9" spans="1:8" ht="15.75" customHeight="1" x14ac:dyDescent="0.3">
      <c r="A9" s="19" t="s">
        <v>3</v>
      </c>
      <c r="B9" s="2"/>
    </row>
    <row r="10" spans="1:8" x14ac:dyDescent="0.25">
      <c r="A10" s="30"/>
    </row>
    <row r="11" spans="1:8" ht="16.8" x14ac:dyDescent="0.25">
      <c r="A11" s="23" t="s">
        <v>347</v>
      </c>
    </row>
    <row r="12" spans="1:8" ht="51" customHeight="1" x14ac:dyDescent="0.25">
      <c r="A12" s="20" t="s">
        <v>4</v>
      </c>
      <c r="B12" s="20"/>
      <c r="C12" s="20"/>
      <c r="D12" s="20"/>
      <c r="E12" s="20"/>
    </row>
    <row r="13" spans="1:8" x14ac:dyDescent="0.25">
      <c r="A13" s="4"/>
    </row>
    <row r="14" spans="1:8" ht="15.6" x14ac:dyDescent="0.25">
      <c r="A14" s="5" t="s">
        <v>5</v>
      </c>
    </row>
    <row r="15" spans="1:8" x14ac:dyDescent="0.25">
      <c r="A15" s="6" t="s">
        <v>322</v>
      </c>
    </row>
    <row r="16" spans="1:8" x14ac:dyDescent="0.25">
      <c r="A16" s="7" t="s">
        <v>21</v>
      </c>
      <c r="B16" s="6" t="s">
        <v>9</v>
      </c>
    </row>
    <row r="17" spans="1:5" x14ac:dyDescent="0.25">
      <c r="A17" s="6" t="s">
        <v>323</v>
      </c>
      <c r="B17" s="8"/>
    </row>
    <row r="18" spans="1:5" x14ac:dyDescent="0.25">
      <c r="A18" s="6" t="s">
        <v>22</v>
      </c>
    </row>
    <row r="19" spans="1:5" x14ac:dyDescent="0.25">
      <c r="A19" s="6" t="s">
        <v>2</v>
      </c>
    </row>
    <row r="20" spans="1:5" x14ac:dyDescent="0.25">
      <c r="A20" s="6"/>
    </row>
    <row r="21" spans="1:5" ht="16.8" x14ac:dyDescent="0.25">
      <c r="A21" s="23" t="s">
        <v>356</v>
      </c>
    </row>
    <row r="22" spans="1:5" ht="46.5" customHeight="1" x14ac:dyDescent="0.25">
      <c r="A22" s="20" t="s">
        <v>324</v>
      </c>
      <c r="B22" s="20"/>
      <c r="C22" s="20"/>
      <c r="D22" s="20"/>
      <c r="E22" s="20"/>
    </row>
    <row r="24" spans="1:5" ht="15.6" x14ac:dyDescent="0.25">
      <c r="A24" s="5" t="s">
        <v>5</v>
      </c>
    </row>
    <row r="25" spans="1:5" x14ac:dyDescent="0.25">
      <c r="A25" s="6" t="s">
        <v>326</v>
      </c>
    </row>
    <row r="26" spans="1:5" ht="18.75" customHeight="1" x14ac:dyDescent="0.25">
      <c r="A26" s="9" t="s">
        <v>31</v>
      </c>
    </row>
    <row r="27" spans="1:5" x14ac:dyDescent="0.25">
      <c r="A27" s="6" t="s">
        <v>19</v>
      </c>
    </row>
    <row r="28" spans="1:5" x14ac:dyDescent="0.25">
      <c r="A28" s="6" t="s">
        <v>20</v>
      </c>
    </row>
    <row r="29" spans="1:5" x14ac:dyDescent="0.25">
      <c r="A29" s="10" t="s">
        <v>32</v>
      </c>
      <c r="B29" s="6" t="s">
        <v>9</v>
      </c>
    </row>
    <row r="30" spans="1:5" x14ac:dyDescent="0.25">
      <c r="A30" s="6" t="s">
        <v>6</v>
      </c>
    </row>
    <row r="31" spans="1:5" x14ac:dyDescent="0.25">
      <c r="A31" s="6" t="s">
        <v>7</v>
      </c>
    </row>
    <row r="32" spans="1:5" x14ac:dyDescent="0.25">
      <c r="A32" s="9" t="s">
        <v>33</v>
      </c>
    </row>
    <row r="33" spans="1:2" x14ac:dyDescent="0.25">
      <c r="A33" s="6" t="s">
        <v>8</v>
      </c>
    </row>
    <row r="34" spans="1:2" x14ac:dyDescent="0.25">
      <c r="A34" s="6"/>
    </row>
    <row r="35" spans="1:2" ht="16.8" x14ac:dyDescent="0.25">
      <c r="A35" s="23" t="s">
        <v>10</v>
      </c>
    </row>
    <row r="36" spans="1:2" x14ac:dyDescent="0.25">
      <c r="A36" s="4" t="s">
        <v>11</v>
      </c>
    </row>
    <row r="38" spans="1:2" ht="15.6" x14ac:dyDescent="0.3">
      <c r="A38" s="11" t="s">
        <v>5</v>
      </c>
    </row>
    <row r="39" spans="1:2" x14ac:dyDescent="0.25">
      <c r="A39" s="6" t="s">
        <v>328</v>
      </c>
      <c r="B39" s="12"/>
    </row>
    <row r="40" spans="1:2" x14ac:dyDescent="0.25">
      <c r="A40" s="10" t="s">
        <v>34</v>
      </c>
      <c r="B40" s="6" t="s">
        <v>9</v>
      </c>
    </row>
    <row r="41" spans="1:2" x14ac:dyDescent="0.25">
      <c r="A41" s="6" t="s">
        <v>12</v>
      </c>
    </row>
    <row r="42" spans="1:2" x14ac:dyDescent="0.25">
      <c r="A42" s="9" t="s">
        <v>33</v>
      </c>
    </row>
    <row r="43" spans="1:2" x14ac:dyDescent="0.25">
      <c r="A43" s="9"/>
    </row>
    <row r="44" spans="1:2" x14ac:dyDescent="0.25">
      <c r="A44" s="9"/>
    </row>
    <row r="45" spans="1:2" x14ac:dyDescent="0.25">
      <c r="A45" s="9"/>
    </row>
    <row r="46" spans="1:2" x14ac:dyDescent="0.25">
      <c r="A46" s="9"/>
    </row>
    <row r="47" spans="1:2" x14ac:dyDescent="0.25">
      <c r="A47" s="9"/>
    </row>
    <row r="48" spans="1:2" x14ac:dyDescent="0.25">
      <c r="A48" s="9"/>
    </row>
    <row r="49" spans="1:5" x14ac:dyDescent="0.25">
      <c r="A49" s="9"/>
    </row>
    <row r="50" spans="1:5" x14ac:dyDescent="0.25">
      <c r="A50" s="9"/>
    </row>
    <row r="51" spans="1:5" x14ac:dyDescent="0.25">
      <c r="A51" s="9"/>
    </row>
    <row r="53" spans="1:5" ht="16.8" x14ac:dyDescent="0.3">
      <c r="A53" s="19" t="s">
        <v>13</v>
      </c>
    </row>
    <row r="55" spans="1:5" ht="16.8" x14ac:dyDescent="0.3">
      <c r="A55" s="24" t="s">
        <v>14</v>
      </c>
    </row>
    <row r="56" spans="1:5" ht="34.950000000000003" customHeight="1" x14ac:dyDescent="0.25">
      <c r="A56" s="20" t="s">
        <v>17</v>
      </c>
      <c r="B56" s="20"/>
      <c r="C56" s="20"/>
      <c r="D56" s="20"/>
      <c r="E56" s="20"/>
    </row>
    <row r="57" spans="1:5" x14ac:dyDescent="0.25">
      <c r="A57" s="9"/>
    </row>
    <row r="59" spans="1:5" ht="16.8" x14ac:dyDescent="0.3">
      <c r="A59" s="25" t="s">
        <v>15</v>
      </c>
    </row>
    <row r="60" spans="1:5" ht="28.5" customHeight="1" x14ac:dyDescent="0.25">
      <c r="A60" s="20" t="s">
        <v>337</v>
      </c>
      <c r="B60" s="20"/>
      <c r="C60" s="20"/>
      <c r="D60" s="20"/>
      <c r="E60" s="20"/>
    </row>
    <row r="61" spans="1:5" x14ac:dyDescent="0.25">
      <c r="A61" s="4"/>
    </row>
    <row r="62" spans="1:5" ht="15.6" x14ac:dyDescent="0.3">
      <c r="A62" s="11" t="s">
        <v>5</v>
      </c>
    </row>
    <row r="63" spans="1:5" x14ac:dyDescent="0.25">
      <c r="A63" s="13" t="s">
        <v>18</v>
      </c>
    </row>
    <row r="64" spans="1:5" x14ac:dyDescent="0.25">
      <c r="A64" s="14" t="s">
        <v>16</v>
      </c>
    </row>
    <row r="65" spans="1:5" x14ac:dyDescent="0.25">
      <c r="A65" s="14"/>
    </row>
    <row r="66" spans="1:5" ht="16.8" x14ac:dyDescent="0.3">
      <c r="A66" s="26" t="s">
        <v>68</v>
      </c>
    </row>
    <row r="67" spans="1:5" ht="44.25" customHeight="1" x14ac:dyDescent="0.25">
      <c r="A67" s="20" t="s">
        <v>338</v>
      </c>
      <c r="B67" s="20"/>
      <c r="C67" s="20"/>
      <c r="D67" s="20"/>
      <c r="E67" s="20"/>
    </row>
    <row r="69" spans="1:5" ht="15.6" x14ac:dyDescent="0.3">
      <c r="A69" s="11" t="s">
        <v>5</v>
      </c>
    </row>
    <row r="70" spans="1:5" x14ac:dyDescent="0.25">
      <c r="A70" s="14" t="s">
        <v>23</v>
      </c>
    </row>
    <row r="71" spans="1:5" x14ac:dyDescent="0.25">
      <c r="A71" s="15" t="s">
        <v>24</v>
      </c>
      <c r="B71" s="6" t="s">
        <v>9</v>
      </c>
    </row>
    <row r="72" spans="1:5" x14ac:dyDescent="0.25">
      <c r="A72" s="14" t="s">
        <v>25</v>
      </c>
    </row>
    <row r="73" spans="1:5" x14ac:dyDescent="0.25">
      <c r="A73" s="14"/>
    </row>
    <row r="74" spans="1:5" ht="16.8" x14ac:dyDescent="0.3">
      <c r="A74" s="26" t="s">
        <v>69</v>
      </c>
    </row>
    <row r="75" spans="1:5" x14ac:dyDescent="0.25">
      <c r="A75" s="3" t="s">
        <v>26</v>
      </c>
    </row>
    <row r="77" spans="1:5" ht="15.6" x14ac:dyDescent="0.3">
      <c r="A77" s="11" t="s">
        <v>5</v>
      </c>
    </row>
    <row r="78" spans="1:5" x14ac:dyDescent="0.25">
      <c r="A78" s="15" t="s">
        <v>86</v>
      </c>
      <c r="B78" s="6" t="s">
        <v>9</v>
      </c>
    </row>
    <row r="79" spans="1:5" x14ac:dyDescent="0.25">
      <c r="A79" s="3" t="s">
        <v>25</v>
      </c>
    </row>
    <row r="81" spans="1:2" ht="16.8" x14ac:dyDescent="0.3">
      <c r="A81" s="26" t="s">
        <v>70</v>
      </c>
    </row>
    <row r="82" spans="1:2" x14ac:dyDescent="0.25">
      <c r="A82" s="3" t="s">
        <v>27</v>
      </c>
    </row>
    <row r="84" spans="1:2" ht="15.6" x14ac:dyDescent="0.3">
      <c r="A84" s="11" t="s">
        <v>5</v>
      </c>
    </row>
    <row r="85" spans="1:2" x14ac:dyDescent="0.25">
      <c r="A85" s="15" t="s">
        <v>339</v>
      </c>
      <c r="B85" s="6" t="s">
        <v>9</v>
      </c>
    </row>
    <row r="86" spans="1:2" x14ac:dyDescent="0.25">
      <c r="A86" s="14" t="s">
        <v>25</v>
      </c>
    </row>
    <row r="87" spans="1:2" x14ac:dyDescent="0.25">
      <c r="A87" s="14"/>
    </row>
    <row r="88" spans="1:2" ht="16.8" x14ac:dyDescent="0.3">
      <c r="A88" s="26" t="s">
        <v>71</v>
      </c>
    </row>
    <row r="89" spans="1:2" ht="18" customHeight="1" x14ac:dyDescent="0.25">
      <c r="A89" s="3" t="s">
        <v>26</v>
      </c>
    </row>
    <row r="90" spans="1:2" ht="18" customHeight="1" x14ac:dyDescent="0.25"/>
    <row r="91" spans="1:2" ht="15.6" x14ac:dyDescent="0.3">
      <c r="A91" s="11" t="s">
        <v>5</v>
      </c>
    </row>
    <row r="92" spans="1:2" s="12" customFormat="1" x14ac:dyDescent="0.25">
      <c r="A92" s="16" t="s">
        <v>28</v>
      </c>
      <c r="B92" s="6" t="s">
        <v>9</v>
      </c>
    </row>
    <row r="93" spans="1:2" s="12" customFormat="1" x14ac:dyDescent="0.25">
      <c r="A93" s="17" t="s">
        <v>25</v>
      </c>
    </row>
    <row r="94" spans="1:2" s="12" customFormat="1" x14ac:dyDescent="0.25">
      <c r="A94" s="17"/>
    </row>
    <row r="95" spans="1:2" ht="16.8" x14ac:dyDescent="0.3">
      <c r="A95" s="26" t="s">
        <v>72</v>
      </c>
    </row>
    <row r="96" spans="1:2" ht="45" x14ac:dyDescent="0.25">
      <c r="A96" s="20" t="s">
        <v>29</v>
      </c>
    </row>
    <row r="97" spans="1:2" x14ac:dyDescent="0.25">
      <c r="A97" s="20"/>
    </row>
    <row r="98" spans="1:2" ht="15.6" x14ac:dyDescent="0.3">
      <c r="A98" s="11" t="s">
        <v>5</v>
      </c>
    </row>
    <row r="99" spans="1:2" ht="15.75" customHeight="1" x14ac:dyDescent="0.25">
      <c r="A99" s="3" t="s">
        <v>30</v>
      </c>
    </row>
    <row r="100" spans="1:2" ht="15.75" customHeight="1" x14ac:dyDescent="0.25"/>
    <row r="101" spans="1:2" ht="15.75" customHeight="1" x14ac:dyDescent="0.25"/>
    <row r="103" spans="1:2" ht="16.8" x14ac:dyDescent="0.3">
      <c r="A103" s="19" t="s">
        <v>35</v>
      </c>
    </row>
    <row r="105" spans="1:2" ht="16.8" x14ac:dyDescent="0.3">
      <c r="A105" s="26" t="s">
        <v>71</v>
      </c>
    </row>
    <row r="106" spans="1:2" x14ac:dyDescent="0.25">
      <c r="A106" s="20" t="s">
        <v>93</v>
      </c>
    </row>
    <row r="107" spans="1:2" ht="16.8" x14ac:dyDescent="0.3">
      <c r="A107" s="26"/>
    </row>
    <row r="108" spans="1:2" ht="15.6" x14ac:dyDescent="0.3">
      <c r="A108" s="11" t="s">
        <v>5</v>
      </c>
    </row>
    <row r="109" spans="1:2" x14ac:dyDescent="0.25">
      <c r="A109" s="16" t="s">
        <v>351</v>
      </c>
      <c r="B109" s="6" t="s">
        <v>9</v>
      </c>
    </row>
    <row r="110" spans="1:2" x14ac:dyDescent="0.25">
      <c r="A110" s="14" t="s">
        <v>352</v>
      </c>
    </row>
    <row r="111" spans="1:2" x14ac:dyDescent="0.25">
      <c r="A111" s="14" t="s">
        <v>353</v>
      </c>
    </row>
    <row r="112" spans="1:2" ht="16.8" x14ac:dyDescent="0.3">
      <c r="A112" s="26" t="s">
        <v>71</v>
      </c>
    </row>
    <row r="113" spans="1:1" ht="16.8" x14ac:dyDescent="0.3">
      <c r="A113" s="26"/>
    </row>
    <row r="115" spans="1:1" ht="16.8" x14ac:dyDescent="0.3">
      <c r="A115" s="19" t="s">
        <v>36</v>
      </c>
    </row>
    <row r="116" spans="1:1" ht="16.8" x14ac:dyDescent="0.3">
      <c r="A116" s="26"/>
    </row>
    <row r="117" spans="1:1" ht="16.8" x14ac:dyDescent="0.3">
      <c r="A117" s="26" t="s">
        <v>357</v>
      </c>
    </row>
    <row r="118" spans="1:1" x14ac:dyDescent="0.25">
      <c r="A118" s="20" t="s">
        <v>84</v>
      </c>
    </row>
    <row r="119" spans="1:1" ht="16.8" x14ac:dyDescent="0.3">
      <c r="A119" s="26"/>
    </row>
    <row r="120" spans="1:1" ht="15.6" x14ac:dyDescent="0.3">
      <c r="A120" s="11" t="s">
        <v>5</v>
      </c>
    </row>
    <row r="121" spans="1:1" x14ac:dyDescent="0.25">
      <c r="A121" s="96" t="s">
        <v>85</v>
      </c>
    </row>
    <row r="122" spans="1:1" x14ac:dyDescent="0.25">
      <c r="A122" s="97" t="s">
        <v>349</v>
      </c>
    </row>
    <row r="123" spans="1:1" ht="15.6" x14ac:dyDescent="0.3">
      <c r="A123" s="11"/>
    </row>
    <row r="124" spans="1:1" x14ac:dyDescent="0.25">
      <c r="A124" s="20"/>
    </row>
    <row r="125" spans="1:1" ht="16.8" x14ac:dyDescent="0.3">
      <c r="A125" s="26" t="s">
        <v>83</v>
      </c>
    </row>
    <row r="126" spans="1:1" ht="30" x14ac:dyDescent="0.25">
      <c r="A126" s="20" t="s">
        <v>340</v>
      </c>
    </row>
    <row r="127" spans="1:1" x14ac:dyDescent="0.25">
      <c r="A127" s="21"/>
    </row>
    <row r="128" spans="1:1" x14ac:dyDescent="0.25">
      <c r="A128" s="21"/>
    </row>
    <row r="129" spans="1:2" ht="16.8" x14ac:dyDescent="0.3">
      <c r="A129" s="26" t="s">
        <v>37</v>
      </c>
    </row>
    <row r="130" spans="1:2" x14ac:dyDescent="0.25">
      <c r="A130" s="20" t="s">
        <v>348</v>
      </c>
    </row>
    <row r="132" spans="1:2" ht="15.6" x14ac:dyDescent="0.3">
      <c r="A132" s="11" t="s">
        <v>5</v>
      </c>
      <c r="B132" s="18"/>
    </row>
    <row r="133" spans="1:2" x14ac:dyDescent="0.25">
      <c r="A133" s="3" t="s">
        <v>350</v>
      </c>
      <c r="B133" s="18"/>
    </row>
    <row r="134" spans="1:2" x14ac:dyDescent="0.25">
      <c r="B134" s="18"/>
    </row>
    <row r="135" spans="1:2" x14ac:dyDescent="0.25">
      <c r="B135" s="18"/>
    </row>
    <row r="136" spans="1:2" x14ac:dyDescent="0.25">
      <c r="B136" s="18"/>
    </row>
    <row r="137" spans="1:2" x14ac:dyDescent="0.25">
      <c r="B137" s="18"/>
    </row>
    <row r="138" spans="1:2" x14ac:dyDescent="0.25">
      <c r="B138" s="18"/>
    </row>
  </sheetData>
  <pageMargins left="0.25" right="0.25" top="0.75" bottom="0.75" header="0.3" footer="0.3"/>
  <pageSetup paperSize="9" scale="77" orientation="portrait" r:id="rId1"/>
  <rowBreaks count="2" manualBreakCount="2">
    <brk id="50" max="1" man="1"/>
    <brk id="102"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8"/>
  <sheetViews>
    <sheetView zoomScale="77" zoomScaleNormal="77" workbookViewId="0"/>
  </sheetViews>
  <sheetFormatPr defaultRowHeight="15" x14ac:dyDescent="0.25"/>
  <cols>
    <col min="1" max="1" width="69.44140625" style="30" customWidth="1"/>
    <col min="2" max="3" width="18" style="30" customWidth="1"/>
    <col min="4" max="4" width="32.44140625" style="29" customWidth="1"/>
    <col min="5" max="5" width="4" style="29" customWidth="1"/>
    <col min="6" max="6" width="19.5546875" style="29" customWidth="1"/>
    <col min="7" max="7" width="19.21875" style="30" customWidth="1"/>
    <col min="8" max="8" width="15.5546875" style="30" customWidth="1"/>
    <col min="9" max="9" width="20.88671875" style="30" customWidth="1"/>
    <col min="10" max="11" width="8.77734375" style="30"/>
    <col min="12" max="12" width="14.44140625" style="30" customWidth="1"/>
    <col min="13" max="13" width="19.44140625" style="30" customWidth="1"/>
    <col min="14" max="256" width="8.77734375" style="30"/>
    <col min="257" max="257" width="40.44140625" style="30" customWidth="1"/>
    <col min="258" max="259" width="18.44140625" style="30" customWidth="1"/>
    <col min="260" max="260" width="32.44140625" style="30" customWidth="1"/>
    <col min="261" max="261" width="4" style="30" customWidth="1"/>
    <col min="262" max="262" width="19.5546875" style="30" customWidth="1"/>
    <col min="263" max="263" width="16.5546875" style="30" customWidth="1"/>
    <col min="264" max="264" width="15.5546875" style="30" customWidth="1"/>
    <col min="265" max="265" width="20.88671875" style="30" customWidth="1"/>
    <col min="266" max="267" width="8.77734375" style="30"/>
    <col min="268" max="268" width="14.44140625" style="30" customWidth="1"/>
    <col min="269" max="269" width="19.44140625" style="30" customWidth="1"/>
    <col min="270" max="512" width="8.77734375" style="30"/>
    <col min="513" max="513" width="40.44140625" style="30" customWidth="1"/>
    <col min="514" max="515" width="18.44140625" style="30" customWidth="1"/>
    <col min="516" max="516" width="32.44140625" style="30" customWidth="1"/>
    <col min="517" max="517" width="4" style="30" customWidth="1"/>
    <col min="518" max="518" width="19.5546875" style="30" customWidth="1"/>
    <col min="519" max="519" width="16.5546875" style="30" customWidth="1"/>
    <col min="520" max="520" width="15.5546875" style="30" customWidth="1"/>
    <col min="521" max="521" width="20.88671875" style="30" customWidth="1"/>
    <col min="522" max="523" width="8.77734375" style="30"/>
    <col min="524" max="524" width="14.44140625" style="30" customWidth="1"/>
    <col min="525" max="525" width="19.44140625" style="30" customWidth="1"/>
    <col min="526" max="768" width="8.77734375" style="30"/>
    <col min="769" max="769" width="40.44140625" style="30" customWidth="1"/>
    <col min="770" max="771" width="18.44140625" style="30" customWidth="1"/>
    <col min="772" max="772" width="32.44140625" style="30" customWidth="1"/>
    <col min="773" max="773" width="4" style="30" customWidth="1"/>
    <col min="774" max="774" width="19.5546875" style="30" customWidth="1"/>
    <col min="775" max="775" width="16.5546875" style="30" customWidth="1"/>
    <col min="776" max="776" width="15.5546875" style="30" customWidth="1"/>
    <col min="777" max="777" width="20.88671875" style="30" customWidth="1"/>
    <col min="778" max="779" width="8.77734375" style="30"/>
    <col min="780" max="780" width="14.44140625" style="30" customWidth="1"/>
    <col min="781" max="781" width="19.44140625" style="30" customWidth="1"/>
    <col min="782" max="1024" width="8.77734375" style="30"/>
    <col min="1025" max="1025" width="40.44140625" style="30" customWidth="1"/>
    <col min="1026" max="1027" width="18.44140625" style="30" customWidth="1"/>
    <col min="1028" max="1028" width="32.44140625" style="30" customWidth="1"/>
    <col min="1029" max="1029" width="4" style="30" customWidth="1"/>
    <col min="1030" max="1030" width="19.5546875" style="30" customWidth="1"/>
    <col min="1031" max="1031" width="16.5546875" style="30" customWidth="1"/>
    <col min="1032" max="1032" width="15.5546875" style="30" customWidth="1"/>
    <col min="1033" max="1033" width="20.88671875" style="30" customWidth="1"/>
    <col min="1034" max="1035" width="8.77734375" style="30"/>
    <col min="1036" max="1036" width="14.44140625" style="30" customWidth="1"/>
    <col min="1037" max="1037" width="19.44140625" style="30" customWidth="1"/>
    <col min="1038" max="1280" width="8.77734375" style="30"/>
    <col min="1281" max="1281" width="40.44140625" style="30" customWidth="1"/>
    <col min="1282" max="1283" width="18.44140625" style="30" customWidth="1"/>
    <col min="1284" max="1284" width="32.44140625" style="30" customWidth="1"/>
    <col min="1285" max="1285" width="4" style="30" customWidth="1"/>
    <col min="1286" max="1286" width="19.5546875" style="30" customWidth="1"/>
    <col min="1287" max="1287" width="16.5546875" style="30" customWidth="1"/>
    <col min="1288" max="1288" width="15.5546875" style="30" customWidth="1"/>
    <col min="1289" max="1289" width="20.88671875" style="30" customWidth="1"/>
    <col min="1290" max="1291" width="8.77734375" style="30"/>
    <col min="1292" max="1292" width="14.44140625" style="30" customWidth="1"/>
    <col min="1293" max="1293" width="19.44140625" style="30" customWidth="1"/>
    <col min="1294" max="1536" width="8.77734375" style="30"/>
    <col min="1537" max="1537" width="40.44140625" style="30" customWidth="1"/>
    <col min="1538" max="1539" width="18.44140625" style="30" customWidth="1"/>
    <col min="1540" max="1540" width="32.44140625" style="30" customWidth="1"/>
    <col min="1541" max="1541" width="4" style="30" customWidth="1"/>
    <col min="1542" max="1542" width="19.5546875" style="30" customWidth="1"/>
    <col min="1543" max="1543" width="16.5546875" style="30" customWidth="1"/>
    <col min="1544" max="1544" width="15.5546875" style="30" customWidth="1"/>
    <col min="1545" max="1545" width="20.88671875" style="30" customWidth="1"/>
    <col min="1546" max="1547" width="8.77734375" style="30"/>
    <col min="1548" max="1548" width="14.44140625" style="30" customWidth="1"/>
    <col min="1549" max="1549" width="19.44140625" style="30" customWidth="1"/>
    <col min="1550" max="1792" width="8.77734375" style="30"/>
    <col min="1793" max="1793" width="40.44140625" style="30" customWidth="1"/>
    <col min="1794" max="1795" width="18.44140625" style="30" customWidth="1"/>
    <col min="1796" max="1796" width="32.44140625" style="30" customWidth="1"/>
    <col min="1797" max="1797" width="4" style="30" customWidth="1"/>
    <col min="1798" max="1798" width="19.5546875" style="30" customWidth="1"/>
    <col min="1799" max="1799" width="16.5546875" style="30" customWidth="1"/>
    <col min="1800" max="1800" width="15.5546875" style="30" customWidth="1"/>
    <col min="1801" max="1801" width="20.88671875" style="30" customWidth="1"/>
    <col min="1802" max="1803" width="8.77734375" style="30"/>
    <col min="1804" max="1804" width="14.44140625" style="30" customWidth="1"/>
    <col min="1805" max="1805" width="19.44140625" style="30" customWidth="1"/>
    <col min="1806" max="2048" width="8.77734375" style="30"/>
    <col min="2049" max="2049" width="40.44140625" style="30" customWidth="1"/>
    <col min="2050" max="2051" width="18.44140625" style="30" customWidth="1"/>
    <col min="2052" max="2052" width="32.44140625" style="30" customWidth="1"/>
    <col min="2053" max="2053" width="4" style="30" customWidth="1"/>
    <col min="2054" max="2054" width="19.5546875" style="30" customWidth="1"/>
    <col min="2055" max="2055" width="16.5546875" style="30" customWidth="1"/>
    <col min="2056" max="2056" width="15.5546875" style="30" customWidth="1"/>
    <col min="2057" max="2057" width="20.88671875" style="30" customWidth="1"/>
    <col min="2058" max="2059" width="8.77734375" style="30"/>
    <col min="2060" max="2060" width="14.44140625" style="30" customWidth="1"/>
    <col min="2061" max="2061" width="19.44140625" style="30" customWidth="1"/>
    <col min="2062" max="2304" width="8.77734375" style="30"/>
    <col min="2305" max="2305" width="40.44140625" style="30" customWidth="1"/>
    <col min="2306" max="2307" width="18.44140625" style="30" customWidth="1"/>
    <col min="2308" max="2308" width="32.44140625" style="30" customWidth="1"/>
    <col min="2309" max="2309" width="4" style="30" customWidth="1"/>
    <col min="2310" max="2310" width="19.5546875" style="30" customWidth="1"/>
    <col min="2311" max="2311" width="16.5546875" style="30" customWidth="1"/>
    <col min="2312" max="2312" width="15.5546875" style="30" customWidth="1"/>
    <col min="2313" max="2313" width="20.88671875" style="30" customWidth="1"/>
    <col min="2314" max="2315" width="8.77734375" style="30"/>
    <col min="2316" max="2316" width="14.44140625" style="30" customWidth="1"/>
    <col min="2317" max="2317" width="19.44140625" style="30" customWidth="1"/>
    <col min="2318" max="2560" width="8.77734375" style="30"/>
    <col min="2561" max="2561" width="40.44140625" style="30" customWidth="1"/>
    <col min="2562" max="2563" width="18.44140625" style="30" customWidth="1"/>
    <col min="2564" max="2564" width="32.44140625" style="30" customWidth="1"/>
    <col min="2565" max="2565" width="4" style="30" customWidth="1"/>
    <col min="2566" max="2566" width="19.5546875" style="30" customWidth="1"/>
    <col min="2567" max="2567" width="16.5546875" style="30" customWidth="1"/>
    <col min="2568" max="2568" width="15.5546875" style="30" customWidth="1"/>
    <col min="2569" max="2569" width="20.88671875" style="30" customWidth="1"/>
    <col min="2570" max="2571" width="8.77734375" style="30"/>
    <col min="2572" max="2572" width="14.44140625" style="30" customWidth="1"/>
    <col min="2573" max="2573" width="19.44140625" style="30" customWidth="1"/>
    <col min="2574" max="2816" width="8.77734375" style="30"/>
    <col min="2817" max="2817" width="40.44140625" style="30" customWidth="1"/>
    <col min="2818" max="2819" width="18.44140625" style="30" customWidth="1"/>
    <col min="2820" max="2820" width="32.44140625" style="30" customWidth="1"/>
    <col min="2821" max="2821" width="4" style="30" customWidth="1"/>
    <col min="2822" max="2822" width="19.5546875" style="30" customWidth="1"/>
    <col min="2823" max="2823" width="16.5546875" style="30" customWidth="1"/>
    <col min="2824" max="2824" width="15.5546875" style="30" customWidth="1"/>
    <col min="2825" max="2825" width="20.88671875" style="30" customWidth="1"/>
    <col min="2826" max="2827" width="8.77734375" style="30"/>
    <col min="2828" max="2828" width="14.44140625" style="30" customWidth="1"/>
    <col min="2829" max="2829" width="19.44140625" style="30" customWidth="1"/>
    <col min="2830" max="3072" width="8.77734375" style="30"/>
    <col min="3073" max="3073" width="40.44140625" style="30" customWidth="1"/>
    <col min="3074" max="3075" width="18.44140625" style="30" customWidth="1"/>
    <col min="3076" max="3076" width="32.44140625" style="30" customWidth="1"/>
    <col min="3077" max="3077" width="4" style="30" customWidth="1"/>
    <col min="3078" max="3078" width="19.5546875" style="30" customWidth="1"/>
    <col min="3079" max="3079" width="16.5546875" style="30" customWidth="1"/>
    <col min="3080" max="3080" width="15.5546875" style="30" customWidth="1"/>
    <col min="3081" max="3081" width="20.88671875" style="30" customWidth="1"/>
    <col min="3082" max="3083" width="8.77734375" style="30"/>
    <col min="3084" max="3084" width="14.44140625" style="30" customWidth="1"/>
    <col min="3085" max="3085" width="19.44140625" style="30" customWidth="1"/>
    <col min="3086" max="3328" width="8.77734375" style="30"/>
    <col min="3329" max="3329" width="40.44140625" style="30" customWidth="1"/>
    <col min="3330" max="3331" width="18.44140625" style="30" customWidth="1"/>
    <col min="3332" max="3332" width="32.44140625" style="30" customWidth="1"/>
    <col min="3333" max="3333" width="4" style="30" customWidth="1"/>
    <col min="3334" max="3334" width="19.5546875" style="30" customWidth="1"/>
    <col min="3335" max="3335" width="16.5546875" style="30" customWidth="1"/>
    <col min="3336" max="3336" width="15.5546875" style="30" customWidth="1"/>
    <col min="3337" max="3337" width="20.88671875" style="30" customWidth="1"/>
    <col min="3338" max="3339" width="8.77734375" style="30"/>
    <col min="3340" max="3340" width="14.44140625" style="30" customWidth="1"/>
    <col min="3341" max="3341" width="19.44140625" style="30" customWidth="1"/>
    <col min="3342" max="3584" width="8.77734375" style="30"/>
    <col min="3585" max="3585" width="40.44140625" style="30" customWidth="1"/>
    <col min="3586" max="3587" width="18.44140625" style="30" customWidth="1"/>
    <col min="3588" max="3588" width="32.44140625" style="30" customWidth="1"/>
    <col min="3589" max="3589" width="4" style="30" customWidth="1"/>
    <col min="3590" max="3590" width="19.5546875" style="30" customWidth="1"/>
    <col min="3591" max="3591" width="16.5546875" style="30" customWidth="1"/>
    <col min="3592" max="3592" width="15.5546875" style="30" customWidth="1"/>
    <col min="3593" max="3593" width="20.88671875" style="30" customWidth="1"/>
    <col min="3594" max="3595" width="8.77734375" style="30"/>
    <col min="3596" max="3596" width="14.44140625" style="30" customWidth="1"/>
    <col min="3597" max="3597" width="19.44140625" style="30" customWidth="1"/>
    <col min="3598" max="3840" width="8.77734375" style="30"/>
    <col min="3841" max="3841" width="40.44140625" style="30" customWidth="1"/>
    <col min="3842" max="3843" width="18.44140625" style="30" customWidth="1"/>
    <col min="3844" max="3844" width="32.44140625" style="30" customWidth="1"/>
    <col min="3845" max="3845" width="4" style="30" customWidth="1"/>
    <col min="3846" max="3846" width="19.5546875" style="30" customWidth="1"/>
    <col min="3847" max="3847" width="16.5546875" style="30" customWidth="1"/>
    <col min="3848" max="3848" width="15.5546875" style="30" customWidth="1"/>
    <col min="3849" max="3849" width="20.88671875" style="30" customWidth="1"/>
    <col min="3850" max="3851" width="8.77734375" style="30"/>
    <col min="3852" max="3852" width="14.44140625" style="30" customWidth="1"/>
    <col min="3853" max="3853" width="19.44140625" style="30" customWidth="1"/>
    <col min="3854" max="4096" width="8.77734375" style="30"/>
    <col min="4097" max="4097" width="40.44140625" style="30" customWidth="1"/>
    <col min="4098" max="4099" width="18.44140625" style="30" customWidth="1"/>
    <col min="4100" max="4100" width="32.44140625" style="30" customWidth="1"/>
    <col min="4101" max="4101" width="4" style="30" customWidth="1"/>
    <col min="4102" max="4102" width="19.5546875" style="30" customWidth="1"/>
    <col min="4103" max="4103" width="16.5546875" style="30" customWidth="1"/>
    <col min="4104" max="4104" width="15.5546875" style="30" customWidth="1"/>
    <col min="4105" max="4105" width="20.88671875" style="30" customWidth="1"/>
    <col min="4106" max="4107" width="8.77734375" style="30"/>
    <col min="4108" max="4108" width="14.44140625" style="30" customWidth="1"/>
    <col min="4109" max="4109" width="19.44140625" style="30" customWidth="1"/>
    <col min="4110" max="4352" width="8.77734375" style="30"/>
    <col min="4353" max="4353" width="40.44140625" style="30" customWidth="1"/>
    <col min="4354" max="4355" width="18.44140625" style="30" customWidth="1"/>
    <col min="4356" max="4356" width="32.44140625" style="30" customWidth="1"/>
    <col min="4357" max="4357" width="4" style="30" customWidth="1"/>
    <col min="4358" max="4358" width="19.5546875" style="30" customWidth="1"/>
    <col min="4359" max="4359" width="16.5546875" style="30" customWidth="1"/>
    <col min="4360" max="4360" width="15.5546875" style="30" customWidth="1"/>
    <col min="4361" max="4361" width="20.88671875" style="30" customWidth="1"/>
    <col min="4362" max="4363" width="8.77734375" style="30"/>
    <col min="4364" max="4364" width="14.44140625" style="30" customWidth="1"/>
    <col min="4365" max="4365" width="19.44140625" style="30" customWidth="1"/>
    <col min="4366" max="4608" width="8.77734375" style="30"/>
    <col min="4609" max="4609" width="40.44140625" style="30" customWidth="1"/>
    <col min="4610" max="4611" width="18.44140625" style="30" customWidth="1"/>
    <col min="4612" max="4612" width="32.44140625" style="30" customWidth="1"/>
    <col min="4613" max="4613" width="4" style="30" customWidth="1"/>
    <col min="4614" max="4614" width="19.5546875" style="30" customWidth="1"/>
    <col min="4615" max="4615" width="16.5546875" style="30" customWidth="1"/>
    <col min="4616" max="4616" width="15.5546875" style="30" customWidth="1"/>
    <col min="4617" max="4617" width="20.88671875" style="30" customWidth="1"/>
    <col min="4618" max="4619" width="8.77734375" style="30"/>
    <col min="4620" max="4620" width="14.44140625" style="30" customWidth="1"/>
    <col min="4621" max="4621" width="19.44140625" style="30" customWidth="1"/>
    <col min="4622" max="4864" width="8.77734375" style="30"/>
    <col min="4865" max="4865" width="40.44140625" style="30" customWidth="1"/>
    <col min="4866" max="4867" width="18.44140625" style="30" customWidth="1"/>
    <col min="4868" max="4868" width="32.44140625" style="30" customWidth="1"/>
    <col min="4869" max="4869" width="4" style="30" customWidth="1"/>
    <col min="4870" max="4870" width="19.5546875" style="30" customWidth="1"/>
    <col min="4871" max="4871" width="16.5546875" style="30" customWidth="1"/>
    <col min="4872" max="4872" width="15.5546875" style="30" customWidth="1"/>
    <col min="4873" max="4873" width="20.88671875" style="30" customWidth="1"/>
    <col min="4874" max="4875" width="8.77734375" style="30"/>
    <col min="4876" max="4876" width="14.44140625" style="30" customWidth="1"/>
    <col min="4877" max="4877" width="19.44140625" style="30" customWidth="1"/>
    <col min="4878" max="5120" width="8.77734375" style="30"/>
    <col min="5121" max="5121" width="40.44140625" style="30" customWidth="1"/>
    <col min="5122" max="5123" width="18.44140625" style="30" customWidth="1"/>
    <col min="5124" max="5124" width="32.44140625" style="30" customWidth="1"/>
    <col min="5125" max="5125" width="4" style="30" customWidth="1"/>
    <col min="5126" max="5126" width="19.5546875" style="30" customWidth="1"/>
    <col min="5127" max="5127" width="16.5546875" style="30" customWidth="1"/>
    <col min="5128" max="5128" width="15.5546875" style="30" customWidth="1"/>
    <col min="5129" max="5129" width="20.88671875" style="30" customWidth="1"/>
    <col min="5130" max="5131" width="8.77734375" style="30"/>
    <col min="5132" max="5132" width="14.44140625" style="30" customWidth="1"/>
    <col min="5133" max="5133" width="19.44140625" style="30" customWidth="1"/>
    <col min="5134" max="5376" width="8.77734375" style="30"/>
    <col min="5377" max="5377" width="40.44140625" style="30" customWidth="1"/>
    <col min="5378" max="5379" width="18.44140625" style="30" customWidth="1"/>
    <col min="5380" max="5380" width="32.44140625" style="30" customWidth="1"/>
    <col min="5381" max="5381" width="4" style="30" customWidth="1"/>
    <col min="5382" max="5382" width="19.5546875" style="30" customWidth="1"/>
    <col min="5383" max="5383" width="16.5546875" style="30" customWidth="1"/>
    <col min="5384" max="5384" width="15.5546875" style="30" customWidth="1"/>
    <col min="5385" max="5385" width="20.88671875" style="30" customWidth="1"/>
    <col min="5386" max="5387" width="8.77734375" style="30"/>
    <col min="5388" max="5388" width="14.44140625" style="30" customWidth="1"/>
    <col min="5389" max="5389" width="19.44140625" style="30" customWidth="1"/>
    <col min="5390" max="5632" width="8.77734375" style="30"/>
    <col min="5633" max="5633" width="40.44140625" style="30" customWidth="1"/>
    <col min="5634" max="5635" width="18.44140625" style="30" customWidth="1"/>
    <col min="5636" max="5636" width="32.44140625" style="30" customWidth="1"/>
    <col min="5637" max="5637" width="4" style="30" customWidth="1"/>
    <col min="5638" max="5638" width="19.5546875" style="30" customWidth="1"/>
    <col min="5639" max="5639" width="16.5546875" style="30" customWidth="1"/>
    <col min="5640" max="5640" width="15.5546875" style="30" customWidth="1"/>
    <col min="5641" max="5641" width="20.88671875" style="30" customWidth="1"/>
    <col min="5642" max="5643" width="8.77734375" style="30"/>
    <col min="5644" max="5644" width="14.44140625" style="30" customWidth="1"/>
    <col min="5645" max="5645" width="19.44140625" style="30" customWidth="1"/>
    <col min="5646" max="5888" width="8.77734375" style="30"/>
    <col min="5889" max="5889" width="40.44140625" style="30" customWidth="1"/>
    <col min="5890" max="5891" width="18.44140625" style="30" customWidth="1"/>
    <col min="5892" max="5892" width="32.44140625" style="30" customWidth="1"/>
    <col min="5893" max="5893" width="4" style="30" customWidth="1"/>
    <col min="5894" max="5894" width="19.5546875" style="30" customWidth="1"/>
    <col min="5895" max="5895" width="16.5546875" style="30" customWidth="1"/>
    <col min="5896" max="5896" width="15.5546875" style="30" customWidth="1"/>
    <col min="5897" max="5897" width="20.88671875" style="30" customWidth="1"/>
    <col min="5898" max="5899" width="8.77734375" style="30"/>
    <col min="5900" max="5900" width="14.44140625" style="30" customWidth="1"/>
    <col min="5901" max="5901" width="19.44140625" style="30" customWidth="1"/>
    <col min="5902" max="6144" width="8.77734375" style="30"/>
    <col min="6145" max="6145" width="40.44140625" style="30" customWidth="1"/>
    <col min="6146" max="6147" width="18.44140625" style="30" customWidth="1"/>
    <col min="6148" max="6148" width="32.44140625" style="30" customWidth="1"/>
    <col min="6149" max="6149" width="4" style="30" customWidth="1"/>
    <col min="6150" max="6150" width="19.5546875" style="30" customWidth="1"/>
    <col min="6151" max="6151" width="16.5546875" style="30" customWidth="1"/>
    <col min="6152" max="6152" width="15.5546875" style="30" customWidth="1"/>
    <col min="6153" max="6153" width="20.88671875" style="30" customWidth="1"/>
    <col min="6154" max="6155" width="8.77734375" style="30"/>
    <col min="6156" max="6156" width="14.44140625" style="30" customWidth="1"/>
    <col min="6157" max="6157" width="19.44140625" style="30" customWidth="1"/>
    <col min="6158" max="6400" width="8.77734375" style="30"/>
    <col min="6401" max="6401" width="40.44140625" style="30" customWidth="1"/>
    <col min="6402" max="6403" width="18.44140625" style="30" customWidth="1"/>
    <col min="6404" max="6404" width="32.44140625" style="30" customWidth="1"/>
    <col min="6405" max="6405" width="4" style="30" customWidth="1"/>
    <col min="6406" max="6406" width="19.5546875" style="30" customWidth="1"/>
    <col min="6407" max="6407" width="16.5546875" style="30" customWidth="1"/>
    <col min="6408" max="6408" width="15.5546875" style="30" customWidth="1"/>
    <col min="6409" max="6409" width="20.88671875" style="30" customWidth="1"/>
    <col min="6410" max="6411" width="8.77734375" style="30"/>
    <col min="6412" max="6412" width="14.44140625" style="30" customWidth="1"/>
    <col min="6413" max="6413" width="19.44140625" style="30" customWidth="1"/>
    <col min="6414" max="6656" width="8.77734375" style="30"/>
    <col min="6657" max="6657" width="40.44140625" style="30" customWidth="1"/>
    <col min="6658" max="6659" width="18.44140625" style="30" customWidth="1"/>
    <col min="6660" max="6660" width="32.44140625" style="30" customWidth="1"/>
    <col min="6661" max="6661" width="4" style="30" customWidth="1"/>
    <col min="6662" max="6662" width="19.5546875" style="30" customWidth="1"/>
    <col min="6663" max="6663" width="16.5546875" style="30" customWidth="1"/>
    <col min="6664" max="6664" width="15.5546875" style="30" customWidth="1"/>
    <col min="6665" max="6665" width="20.88671875" style="30" customWidth="1"/>
    <col min="6666" max="6667" width="8.77734375" style="30"/>
    <col min="6668" max="6668" width="14.44140625" style="30" customWidth="1"/>
    <col min="6669" max="6669" width="19.44140625" style="30" customWidth="1"/>
    <col min="6670" max="6912" width="8.77734375" style="30"/>
    <col min="6913" max="6913" width="40.44140625" style="30" customWidth="1"/>
    <col min="6914" max="6915" width="18.44140625" style="30" customWidth="1"/>
    <col min="6916" max="6916" width="32.44140625" style="30" customWidth="1"/>
    <col min="6917" max="6917" width="4" style="30" customWidth="1"/>
    <col min="6918" max="6918" width="19.5546875" style="30" customWidth="1"/>
    <col min="6919" max="6919" width="16.5546875" style="30" customWidth="1"/>
    <col min="6920" max="6920" width="15.5546875" style="30" customWidth="1"/>
    <col min="6921" max="6921" width="20.88671875" style="30" customWidth="1"/>
    <col min="6922" max="6923" width="8.77734375" style="30"/>
    <col min="6924" max="6924" width="14.44140625" style="30" customWidth="1"/>
    <col min="6925" max="6925" width="19.44140625" style="30" customWidth="1"/>
    <col min="6926" max="7168" width="8.77734375" style="30"/>
    <col min="7169" max="7169" width="40.44140625" style="30" customWidth="1"/>
    <col min="7170" max="7171" width="18.44140625" style="30" customWidth="1"/>
    <col min="7172" max="7172" width="32.44140625" style="30" customWidth="1"/>
    <col min="7173" max="7173" width="4" style="30" customWidth="1"/>
    <col min="7174" max="7174" width="19.5546875" style="30" customWidth="1"/>
    <col min="7175" max="7175" width="16.5546875" style="30" customWidth="1"/>
    <col min="7176" max="7176" width="15.5546875" style="30" customWidth="1"/>
    <col min="7177" max="7177" width="20.88671875" style="30" customWidth="1"/>
    <col min="7178" max="7179" width="8.77734375" style="30"/>
    <col min="7180" max="7180" width="14.44140625" style="30" customWidth="1"/>
    <col min="7181" max="7181" width="19.44140625" style="30" customWidth="1"/>
    <col min="7182" max="7424" width="8.77734375" style="30"/>
    <col min="7425" max="7425" width="40.44140625" style="30" customWidth="1"/>
    <col min="7426" max="7427" width="18.44140625" style="30" customWidth="1"/>
    <col min="7428" max="7428" width="32.44140625" style="30" customWidth="1"/>
    <col min="7429" max="7429" width="4" style="30" customWidth="1"/>
    <col min="7430" max="7430" width="19.5546875" style="30" customWidth="1"/>
    <col min="7431" max="7431" width="16.5546875" style="30" customWidth="1"/>
    <col min="7432" max="7432" width="15.5546875" style="30" customWidth="1"/>
    <col min="7433" max="7433" width="20.88671875" style="30" customWidth="1"/>
    <col min="7434" max="7435" width="8.77734375" style="30"/>
    <col min="7436" max="7436" width="14.44140625" style="30" customWidth="1"/>
    <col min="7437" max="7437" width="19.44140625" style="30" customWidth="1"/>
    <col min="7438" max="7680" width="8.77734375" style="30"/>
    <col min="7681" max="7681" width="40.44140625" style="30" customWidth="1"/>
    <col min="7682" max="7683" width="18.44140625" style="30" customWidth="1"/>
    <col min="7684" max="7684" width="32.44140625" style="30" customWidth="1"/>
    <col min="7685" max="7685" width="4" style="30" customWidth="1"/>
    <col min="7686" max="7686" width="19.5546875" style="30" customWidth="1"/>
    <col min="7687" max="7687" width="16.5546875" style="30" customWidth="1"/>
    <col min="7688" max="7688" width="15.5546875" style="30" customWidth="1"/>
    <col min="7689" max="7689" width="20.88671875" style="30" customWidth="1"/>
    <col min="7690" max="7691" width="8.77734375" style="30"/>
    <col min="7692" max="7692" width="14.44140625" style="30" customWidth="1"/>
    <col min="7693" max="7693" width="19.44140625" style="30" customWidth="1"/>
    <col min="7694" max="7936" width="8.77734375" style="30"/>
    <col min="7937" max="7937" width="40.44140625" style="30" customWidth="1"/>
    <col min="7938" max="7939" width="18.44140625" style="30" customWidth="1"/>
    <col min="7940" max="7940" width="32.44140625" style="30" customWidth="1"/>
    <col min="7941" max="7941" width="4" style="30" customWidth="1"/>
    <col min="7942" max="7942" width="19.5546875" style="30" customWidth="1"/>
    <col min="7943" max="7943" width="16.5546875" style="30" customWidth="1"/>
    <col min="7944" max="7944" width="15.5546875" style="30" customWidth="1"/>
    <col min="7945" max="7945" width="20.88671875" style="30" customWidth="1"/>
    <col min="7946" max="7947" width="8.77734375" style="30"/>
    <col min="7948" max="7948" width="14.44140625" style="30" customWidth="1"/>
    <col min="7949" max="7949" width="19.44140625" style="30" customWidth="1"/>
    <col min="7950" max="8192" width="8.77734375" style="30"/>
    <col min="8193" max="8193" width="40.44140625" style="30" customWidth="1"/>
    <col min="8194" max="8195" width="18.44140625" style="30" customWidth="1"/>
    <col min="8196" max="8196" width="32.44140625" style="30" customWidth="1"/>
    <col min="8197" max="8197" width="4" style="30" customWidth="1"/>
    <col min="8198" max="8198" width="19.5546875" style="30" customWidth="1"/>
    <col min="8199" max="8199" width="16.5546875" style="30" customWidth="1"/>
    <col min="8200" max="8200" width="15.5546875" style="30" customWidth="1"/>
    <col min="8201" max="8201" width="20.88671875" style="30" customWidth="1"/>
    <col min="8202" max="8203" width="8.77734375" style="30"/>
    <col min="8204" max="8204" width="14.44140625" style="30" customWidth="1"/>
    <col min="8205" max="8205" width="19.44140625" style="30" customWidth="1"/>
    <col min="8206" max="8448" width="8.77734375" style="30"/>
    <col min="8449" max="8449" width="40.44140625" style="30" customWidth="1"/>
    <col min="8450" max="8451" width="18.44140625" style="30" customWidth="1"/>
    <col min="8452" max="8452" width="32.44140625" style="30" customWidth="1"/>
    <col min="8453" max="8453" width="4" style="30" customWidth="1"/>
    <col min="8454" max="8454" width="19.5546875" style="30" customWidth="1"/>
    <col min="8455" max="8455" width="16.5546875" style="30" customWidth="1"/>
    <col min="8456" max="8456" width="15.5546875" style="30" customWidth="1"/>
    <col min="8457" max="8457" width="20.88671875" style="30" customWidth="1"/>
    <col min="8458" max="8459" width="8.77734375" style="30"/>
    <col min="8460" max="8460" width="14.44140625" style="30" customWidth="1"/>
    <col min="8461" max="8461" width="19.44140625" style="30" customWidth="1"/>
    <col min="8462" max="8704" width="8.77734375" style="30"/>
    <col min="8705" max="8705" width="40.44140625" style="30" customWidth="1"/>
    <col min="8706" max="8707" width="18.44140625" style="30" customWidth="1"/>
    <col min="8708" max="8708" width="32.44140625" style="30" customWidth="1"/>
    <col min="8709" max="8709" width="4" style="30" customWidth="1"/>
    <col min="8710" max="8710" width="19.5546875" style="30" customWidth="1"/>
    <col min="8711" max="8711" width="16.5546875" style="30" customWidth="1"/>
    <col min="8712" max="8712" width="15.5546875" style="30" customWidth="1"/>
    <col min="8713" max="8713" width="20.88671875" style="30" customWidth="1"/>
    <col min="8714" max="8715" width="8.77734375" style="30"/>
    <col min="8716" max="8716" width="14.44140625" style="30" customWidth="1"/>
    <col min="8717" max="8717" width="19.44140625" style="30" customWidth="1"/>
    <col min="8718" max="8960" width="8.77734375" style="30"/>
    <col min="8961" max="8961" width="40.44140625" style="30" customWidth="1"/>
    <col min="8962" max="8963" width="18.44140625" style="30" customWidth="1"/>
    <col min="8964" max="8964" width="32.44140625" style="30" customWidth="1"/>
    <col min="8965" max="8965" width="4" style="30" customWidth="1"/>
    <col min="8966" max="8966" width="19.5546875" style="30" customWidth="1"/>
    <col min="8967" max="8967" width="16.5546875" style="30" customWidth="1"/>
    <col min="8968" max="8968" width="15.5546875" style="30" customWidth="1"/>
    <col min="8969" max="8969" width="20.88671875" style="30" customWidth="1"/>
    <col min="8970" max="8971" width="8.77734375" style="30"/>
    <col min="8972" max="8972" width="14.44140625" style="30" customWidth="1"/>
    <col min="8973" max="8973" width="19.44140625" style="30" customWidth="1"/>
    <col min="8974" max="9216" width="8.77734375" style="30"/>
    <col min="9217" max="9217" width="40.44140625" style="30" customWidth="1"/>
    <col min="9218" max="9219" width="18.44140625" style="30" customWidth="1"/>
    <col min="9220" max="9220" width="32.44140625" style="30" customWidth="1"/>
    <col min="9221" max="9221" width="4" style="30" customWidth="1"/>
    <col min="9222" max="9222" width="19.5546875" style="30" customWidth="1"/>
    <col min="9223" max="9223" width="16.5546875" style="30" customWidth="1"/>
    <col min="9224" max="9224" width="15.5546875" style="30" customWidth="1"/>
    <col min="9225" max="9225" width="20.88671875" style="30" customWidth="1"/>
    <col min="9226" max="9227" width="8.77734375" style="30"/>
    <col min="9228" max="9228" width="14.44140625" style="30" customWidth="1"/>
    <col min="9229" max="9229" width="19.44140625" style="30" customWidth="1"/>
    <col min="9230" max="9472" width="8.77734375" style="30"/>
    <col min="9473" max="9473" width="40.44140625" style="30" customWidth="1"/>
    <col min="9474" max="9475" width="18.44140625" style="30" customWidth="1"/>
    <col min="9476" max="9476" width="32.44140625" style="30" customWidth="1"/>
    <col min="9477" max="9477" width="4" style="30" customWidth="1"/>
    <col min="9478" max="9478" width="19.5546875" style="30" customWidth="1"/>
    <col min="9479" max="9479" width="16.5546875" style="30" customWidth="1"/>
    <col min="9480" max="9480" width="15.5546875" style="30" customWidth="1"/>
    <col min="9481" max="9481" width="20.88671875" style="30" customWidth="1"/>
    <col min="9482" max="9483" width="8.77734375" style="30"/>
    <col min="9484" max="9484" width="14.44140625" style="30" customWidth="1"/>
    <col min="9485" max="9485" width="19.44140625" style="30" customWidth="1"/>
    <col min="9486" max="9728" width="8.77734375" style="30"/>
    <col min="9729" max="9729" width="40.44140625" style="30" customWidth="1"/>
    <col min="9730" max="9731" width="18.44140625" style="30" customWidth="1"/>
    <col min="9732" max="9732" width="32.44140625" style="30" customWidth="1"/>
    <col min="9733" max="9733" width="4" style="30" customWidth="1"/>
    <col min="9734" max="9734" width="19.5546875" style="30" customWidth="1"/>
    <col min="9735" max="9735" width="16.5546875" style="30" customWidth="1"/>
    <col min="9736" max="9736" width="15.5546875" style="30" customWidth="1"/>
    <col min="9737" max="9737" width="20.88671875" style="30" customWidth="1"/>
    <col min="9738" max="9739" width="8.77734375" style="30"/>
    <col min="9740" max="9740" width="14.44140625" style="30" customWidth="1"/>
    <col min="9741" max="9741" width="19.44140625" style="30" customWidth="1"/>
    <col min="9742" max="9984" width="8.77734375" style="30"/>
    <col min="9985" max="9985" width="40.44140625" style="30" customWidth="1"/>
    <col min="9986" max="9987" width="18.44140625" style="30" customWidth="1"/>
    <col min="9988" max="9988" width="32.44140625" style="30" customWidth="1"/>
    <col min="9989" max="9989" width="4" style="30" customWidth="1"/>
    <col min="9990" max="9990" width="19.5546875" style="30" customWidth="1"/>
    <col min="9991" max="9991" width="16.5546875" style="30" customWidth="1"/>
    <col min="9992" max="9992" width="15.5546875" style="30" customWidth="1"/>
    <col min="9993" max="9993" width="20.88671875" style="30" customWidth="1"/>
    <col min="9994" max="9995" width="8.77734375" style="30"/>
    <col min="9996" max="9996" width="14.44140625" style="30" customWidth="1"/>
    <col min="9997" max="9997" width="19.44140625" style="30" customWidth="1"/>
    <col min="9998" max="10240" width="8.77734375" style="30"/>
    <col min="10241" max="10241" width="40.44140625" style="30" customWidth="1"/>
    <col min="10242" max="10243" width="18.44140625" style="30" customWidth="1"/>
    <col min="10244" max="10244" width="32.44140625" style="30" customWidth="1"/>
    <col min="10245" max="10245" width="4" style="30" customWidth="1"/>
    <col min="10246" max="10246" width="19.5546875" style="30" customWidth="1"/>
    <col min="10247" max="10247" width="16.5546875" style="30" customWidth="1"/>
    <col min="10248" max="10248" width="15.5546875" style="30" customWidth="1"/>
    <col min="10249" max="10249" width="20.88671875" style="30" customWidth="1"/>
    <col min="10250" max="10251" width="8.77734375" style="30"/>
    <col min="10252" max="10252" width="14.44140625" style="30" customWidth="1"/>
    <col min="10253" max="10253" width="19.44140625" style="30" customWidth="1"/>
    <col min="10254" max="10496" width="8.77734375" style="30"/>
    <col min="10497" max="10497" width="40.44140625" style="30" customWidth="1"/>
    <col min="10498" max="10499" width="18.44140625" style="30" customWidth="1"/>
    <col min="10500" max="10500" width="32.44140625" style="30" customWidth="1"/>
    <col min="10501" max="10501" width="4" style="30" customWidth="1"/>
    <col min="10502" max="10502" width="19.5546875" style="30" customWidth="1"/>
    <col min="10503" max="10503" width="16.5546875" style="30" customWidth="1"/>
    <col min="10504" max="10504" width="15.5546875" style="30" customWidth="1"/>
    <col min="10505" max="10505" width="20.88671875" style="30" customWidth="1"/>
    <col min="10506" max="10507" width="8.77734375" style="30"/>
    <col min="10508" max="10508" width="14.44140625" style="30" customWidth="1"/>
    <col min="10509" max="10509" width="19.44140625" style="30" customWidth="1"/>
    <col min="10510" max="10752" width="8.77734375" style="30"/>
    <col min="10753" max="10753" width="40.44140625" style="30" customWidth="1"/>
    <col min="10754" max="10755" width="18.44140625" style="30" customWidth="1"/>
    <col min="10756" max="10756" width="32.44140625" style="30" customWidth="1"/>
    <col min="10757" max="10757" width="4" style="30" customWidth="1"/>
    <col min="10758" max="10758" width="19.5546875" style="30" customWidth="1"/>
    <col min="10759" max="10759" width="16.5546875" style="30" customWidth="1"/>
    <col min="10760" max="10760" width="15.5546875" style="30" customWidth="1"/>
    <col min="10761" max="10761" width="20.88671875" style="30" customWidth="1"/>
    <col min="10762" max="10763" width="8.77734375" style="30"/>
    <col min="10764" max="10764" width="14.44140625" style="30" customWidth="1"/>
    <col min="10765" max="10765" width="19.44140625" style="30" customWidth="1"/>
    <col min="10766" max="11008" width="8.77734375" style="30"/>
    <col min="11009" max="11009" width="40.44140625" style="30" customWidth="1"/>
    <col min="11010" max="11011" width="18.44140625" style="30" customWidth="1"/>
    <col min="11012" max="11012" width="32.44140625" style="30" customWidth="1"/>
    <col min="11013" max="11013" width="4" style="30" customWidth="1"/>
    <col min="11014" max="11014" width="19.5546875" style="30" customWidth="1"/>
    <col min="11015" max="11015" width="16.5546875" style="30" customWidth="1"/>
    <col min="11016" max="11016" width="15.5546875" style="30" customWidth="1"/>
    <col min="11017" max="11017" width="20.88671875" style="30" customWidth="1"/>
    <col min="11018" max="11019" width="8.77734375" style="30"/>
    <col min="11020" max="11020" width="14.44140625" style="30" customWidth="1"/>
    <col min="11021" max="11021" width="19.44140625" style="30" customWidth="1"/>
    <col min="11022" max="11264" width="8.77734375" style="30"/>
    <col min="11265" max="11265" width="40.44140625" style="30" customWidth="1"/>
    <col min="11266" max="11267" width="18.44140625" style="30" customWidth="1"/>
    <col min="11268" max="11268" width="32.44140625" style="30" customWidth="1"/>
    <col min="11269" max="11269" width="4" style="30" customWidth="1"/>
    <col min="11270" max="11270" width="19.5546875" style="30" customWidth="1"/>
    <col min="11271" max="11271" width="16.5546875" style="30" customWidth="1"/>
    <col min="11272" max="11272" width="15.5546875" style="30" customWidth="1"/>
    <col min="11273" max="11273" width="20.88671875" style="30" customWidth="1"/>
    <col min="11274" max="11275" width="8.77734375" style="30"/>
    <col min="11276" max="11276" width="14.44140625" style="30" customWidth="1"/>
    <col min="11277" max="11277" width="19.44140625" style="30" customWidth="1"/>
    <col min="11278" max="11520" width="8.77734375" style="30"/>
    <col min="11521" max="11521" width="40.44140625" style="30" customWidth="1"/>
    <col min="11522" max="11523" width="18.44140625" style="30" customWidth="1"/>
    <col min="11524" max="11524" width="32.44140625" style="30" customWidth="1"/>
    <col min="11525" max="11525" width="4" style="30" customWidth="1"/>
    <col min="11526" max="11526" width="19.5546875" style="30" customWidth="1"/>
    <col min="11527" max="11527" width="16.5546875" style="30" customWidth="1"/>
    <col min="11528" max="11528" width="15.5546875" style="30" customWidth="1"/>
    <col min="11529" max="11529" width="20.88671875" style="30" customWidth="1"/>
    <col min="11530" max="11531" width="8.77734375" style="30"/>
    <col min="11532" max="11532" width="14.44140625" style="30" customWidth="1"/>
    <col min="11533" max="11533" width="19.44140625" style="30" customWidth="1"/>
    <col min="11534" max="11776" width="8.77734375" style="30"/>
    <col min="11777" max="11777" width="40.44140625" style="30" customWidth="1"/>
    <col min="11778" max="11779" width="18.44140625" style="30" customWidth="1"/>
    <col min="11780" max="11780" width="32.44140625" style="30" customWidth="1"/>
    <col min="11781" max="11781" width="4" style="30" customWidth="1"/>
    <col min="11782" max="11782" width="19.5546875" style="30" customWidth="1"/>
    <col min="11783" max="11783" width="16.5546875" style="30" customWidth="1"/>
    <col min="11784" max="11784" width="15.5546875" style="30" customWidth="1"/>
    <col min="11785" max="11785" width="20.88671875" style="30" customWidth="1"/>
    <col min="11786" max="11787" width="8.77734375" style="30"/>
    <col min="11788" max="11788" width="14.44140625" style="30" customWidth="1"/>
    <col min="11789" max="11789" width="19.44140625" style="30" customWidth="1"/>
    <col min="11790" max="12032" width="8.77734375" style="30"/>
    <col min="12033" max="12033" width="40.44140625" style="30" customWidth="1"/>
    <col min="12034" max="12035" width="18.44140625" style="30" customWidth="1"/>
    <col min="12036" max="12036" width="32.44140625" style="30" customWidth="1"/>
    <col min="12037" max="12037" width="4" style="30" customWidth="1"/>
    <col min="12038" max="12038" width="19.5546875" style="30" customWidth="1"/>
    <col min="12039" max="12039" width="16.5546875" style="30" customWidth="1"/>
    <col min="12040" max="12040" width="15.5546875" style="30" customWidth="1"/>
    <col min="12041" max="12041" width="20.88671875" style="30" customWidth="1"/>
    <col min="12042" max="12043" width="8.77734375" style="30"/>
    <col min="12044" max="12044" width="14.44140625" style="30" customWidth="1"/>
    <col min="12045" max="12045" width="19.44140625" style="30" customWidth="1"/>
    <col min="12046" max="12288" width="8.77734375" style="30"/>
    <col min="12289" max="12289" width="40.44140625" style="30" customWidth="1"/>
    <col min="12290" max="12291" width="18.44140625" style="30" customWidth="1"/>
    <col min="12292" max="12292" width="32.44140625" style="30" customWidth="1"/>
    <col min="12293" max="12293" width="4" style="30" customWidth="1"/>
    <col min="12294" max="12294" width="19.5546875" style="30" customWidth="1"/>
    <col min="12295" max="12295" width="16.5546875" style="30" customWidth="1"/>
    <col min="12296" max="12296" width="15.5546875" style="30" customWidth="1"/>
    <col min="12297" max="12297" width="20.88671875" style="30" customWidth="1"/>
    <col min="12298" max="12299" width="8.77734375" style="30"/>
    <col min="12300" max="12300" width="14.44140625" style="30" customWidth="1"/>
    <col min="12301" max="12301" width="19.44140625" style="30" customWidth="1"/>
    <col min="12302" max="12544" width="8.77734375" style="30"/>
    <col min="12545" max="12545" width="40.44140625" style="30" customWidth="1"/>
    <col min="12546" max="12547" width="18.44140625" style="30" customWidth="1"/>
    <col min="12548" max="12548" width="32.44140625" style="30" customWidth="1"/>
    <col min="12549" max="12549" width="4" style="30" customWidth="1"/>
    <col min="12550" max="12550" width="19.5546875" style="30" customWidth="1"/>
    <col min="12551" max="12551" width="16.5546875" style="30" customWidth="1"/>
    <col min="12552" max="12552" width="15.5546875" style="30" customWidth="1"/>
    <col min="12553" max="12553" width="20.88671875" style="30" customWidth="1"/>
    <col min="12554" max="12555" width="8.77734375" style="30"/>
    <col min="12556" max="12556" width="14.44140625" style="30" customWidth="1"/>
    <col min="12557" max="12557" width="19.44140625" style="30" customWidth="1"/>
    <col min="12558" max="12800" width="8.77734375" style="30"/>
    <col min="12801" max="12801" width="40.44140625" style="30" customWidth="1"/>
    <col min="12802" max="12803" width="18.44140625" style="30" customWidth="1"/>
    <col min="12804" max="12804" width="32.44140625" style="30" customWidth="1"/>
    <col min="12805" max="12805" width="4" style="30" customWidth="1"/>
    <col min="12806" max="12806" width="19.5546875" style="30" customWidth="1"/>
    <col min="12807" max="12807" width="16.5546875" style="30" customWidth="1"/>
    <col min="12808" max="12808" width="15.5546875" style="30" customWidth="1"/>
    <col min="12809" max="12809" width="20.88671875" style="30" customWidth="1"/>
    <col min="12810" max="12811" width="8.77734375" style="30"/>
    <col min="12812" max="12812" width="14.44140625" style="30" customWidth="1"/>
    <col min="12813" max="12813" width="19.44140625" style="30" customWidth="1"/>
    <col min="12814" max="13056" width="8.77734375" style="30"/>
    <col min="13057" max="13057" width="40.44140625" style="30" customWidth="1"/>
    <col min="13058" max="13059" width="18.44140625" style="30" customWidth="1"/>
    <col min="13060" max="13060" width="32.44140625" style="30" customWidth="1"/>
    <col min="13061" max="13061" width="4" style="30" customWidth="1"/>
    <col min="13062" max="13062" width="19.5546875" style="30" customWidth="1"/>
    <col min="13063" max="13063" width="16.5546875" style="30" customWidth="1"/>
    <col min="13064" max="13064" width="15.5546875" style="30" customWidth="1"/>
    <col min="13065" max="13065" width="20.88671875" style="30" customWidth="1"/>
    <col min="13066" max="13067" width="8.77734375" style="30"/>
    <col min="13068" max="13068" width="14.44140625" style="30" customWidth="1"/>
    <col min="13069" max="13069" width="19.44140625" style="30" customWidth="1"/>
    <col min="13070" max="13312" width="8.77734375" style="30"/>
    <col min="13313" max="13313" width="40.44140625" style="30" customWidth="1"/>
    <col min="13314" max="13315" width="18.44140625" style="30" customWidth="1"/>
    <col min="13316" max="13316" width="32.44140625" style="30" customWidth="1"/>
    <col min="13317" max="13317" width="4" style="30" customWidth="1"/>
    <col min="13318" max="13318" width="19.5546875" style="30" customWidth="1"/>
    <col min="13319" max="13319" width="16.5546875" style="30" customWidth="1"/>
    <col min="13320" max="13320" width="15.5546875" style="30" customWidth="1"/>
    <col min="13321" max="13321" width="20.88671875" style="30" customWidth="1"/>
    <col min="13322" max="13323" width="8.77734375" style="30"/>
    <col min="13324" max="13324" width="14.44140625" style="30" customWidth="1"/>
    <col min="13325" max="13325" width="19.44140625" style="30" customWidth="1"/>
    <col min="13326" max="13568" width="8.77734375" style="30"/>
    <col min="13569" max="13569" width="40.44140625" style="30" customWidth="1"/>
    <col min="13570" max="13571" width="18.44140625" style="30" customWidth="1"/>
    <col min="13572" max="13572" width="32.44140625" style="30" customWidth="1"/>
    <col min="13573" max="13573" width="4" style="30" customWidth="1"/>
    <col min="13574" max="13574" width="19.5546875" style="30" customWidth="1"/>
    <col min="13575" max="13575" width="16.5546875" style="30" customWidth="1"/>
    <col min="13576" max="13576" width="15.5546875" style="30" customWidth="1"/>
    <col min="13577" max="13577" width="20.88671875" style="30" customWidth="1"/>
    <col min="13578" max="13579" width="8.77734375" style="30"/>
    <col min="13580" max="13580" width="14.44140625" style="30" customWidth="1"/>
    <col min="13581" max="13581" width="19.44140625" style="30" customWidth="1"/>
    <col min="13582" max="13824" width="8.77734375" style="30"/>
    <col min="13825" max="13825" width="40.44140625" style="30" customWidth="1"/>
    <col min="13826" max="13827" width="18.44140625" style="30" customWidth="1"/>
    <col min="13828" max="13828" width="32.44140625" style="30" customWidth="1"/>
    <col min="13829" max="13829" width="4" style="30" customWidth="1"/>
    <col min="13830" max="13830" width="19.5546875" style="30" customWidth="1"/>
    <col min="13831" max="13831" width="16.5546875" style="30" customWidth="1"/>
    <col min="13832" max="13832" width="15.5546875" style="30" customWidth="1"/>
    <col min="13833" max="13833" width="20.88671875" style="30" customWidth="1"/>
    <col min="13834" max="13835" width="8.77734375" style="30"/>
    <col min="13836" max="13836" width="14.44140625" style="30" customWidth="1"/>
    <col min="13837" max="13837" width="19.44140625" style="30" customWidth="1"/>
    <col min="13838" max="14080" width="8.77734375" style="30"/>
    <col min="14081" max="14081" width="40.44140625" style="30" customWidth="1"/>
    <col min="14082" max="14083" width="18.44140625" style="30" customWidth="1"/>
    <col min="14084" max="14084" width="32.44140625" style="30" customWidth="1"/>
    <col min="14085" max="14085" width="4" style="30" customWidth="1"/>
    <col min="14086" max="14086" width="19.5546875" style="30" customWidth="1"/>
    <col min="14087" max="14087" width="16.5546875" style="30" customWidth="1"/>
    <col min="14088" max="14088" width="15.5546875" style="30" customWidth="1"/>
    <col min="14089" max="14089" width="20.88671875" style="30" customWidth="1"/>
    <col min="14090" max="14091" width="8.77734375" style="30"/>
    <col min="14092" max="14092" width="14.44140625" style="30" customWidth="1"/>
    <col min="14093" max="14093" width="19.44140625" style="30" customWidth="1"/>
    <col min="14094" max="14336" width="8.77734375" style="30"/>
    <col min="14337" max="14337" width="40.44140625" style="30" customWidth="1"/>
    <col min="14338" max="14339" width="18.44140625" style="30" customWidth="1"/>
    <col min="14340" max="14340" width="32.44140625" style="30" customWidth="1"/>
    <col min="14341" max="14341" width="4" style="30" customWidth="1"/>
    <col min="14342" max="14342" width="19.5546875" style="30" customWidth="1"/>
    <col min="14343" max="14343" width="16.5546875" style="30" customWidth="1"/>
    <col min="14344" max="14344" width="15.5546875" style="30" customWidth="1"/>
    <col min="14345" max="14345" width="20.88671875" style="30" customWidth="1"/>
    <col min="14346" max="14347" width="8.77734375" style="30"/>
    <col min="14348" max="14348" width="14.44140625" style="30" customWidth="1"/>
    <col min="14349" max="14349" width="19.44140625" style="30" customWidth="1"/>
    <col min="14350" max="14592" width="8.77734375" style="30"/>
    <col min="14593" max="14593" width="40.44140625" style="30" customWidth="1"/>
    <col min="14594" max="14595" width="18.44140625" style="30" customWidth="1"/>
    <col min="14596" max="14596" width="32.44140625" style="30" customWidth="1"/>
    <col min="14597" max="14597" width="4" style="30" customWidth="1"/>
    <col min="14598" max="14598" width="19.5546875" style="30" customWidth="1"/>
    <col min="14599" max="14599" width="16.5546875" style="30" customWidth="1"/>
    <col min="14600" max="14600" width="15.5546875" style="30" customWidth="1"/>
    <col min="14601" max="14601" width="20.88671875" style="30" customWidth="1"/>
    <col min="14602" max="14603" width="8.77734375" style="30"/>
    <col min="14604" max="14604" width="14.44140625" style="30" customWidth="1"/>
    <col min="14605" max="14605" width="19.44140625" style="30" customWidth="1"/>
    <col min="14606" max="14848" width="8.77734375" style="30"/>
    <col min="14849" max="14849" width="40.44140625" style="30" customWidth="1"/>
    <col min="14850" max="14851" width="18.44140625" style="30" customWidth="1"/>
    <col min="14852" max="14852" width="32.44140625" style="30" customWidth="1"/>
    <col min="14853" max="14853" width="4" style="30" customWidth="1"/>
    <col min="14854" max="14854" width="19.5546875" style="30" customWidth="1"/>
    <col min="14855" max="14855" width="16.5546875" style="30" customWidth="1"/>
    <col min="14856" max="14856" width="15.5546875" style="30" customWidth="1"/>
    <col min="14857" max="14857" width="20.88671875" style="30" customWidth="1"/>
    <col min="14858" max="14859" width="8.77734375" style="30"/>
    <col min="14860" max="14860" width="14.44140625" style="30" customWidth="1"/>
    <col min="14861" max="14861" width="19.44140625" style="30" customWidth="1"/>
    <col min="14862" max="15104" width="8.77734375" style="30"/>
    <col min="15105" max="15105" width="40.44140625" style="30" customWidth="1"/>
    <col min="15106" max="15107" width="18.44140625" style="30" customWidth="1"/>
    <col min="15108" max="15108" width="32.44140625" style="30" customWidth="1"/>
    <col min="15109" max="15109" width="4" style="30" customWidth="1"/>
    <col min="15110" max="15110" width="19.5546875" style="30" customWidth="1"/>
    <col min="15111" max="15111" width="16.5546875" style="30" customWidth="1"/>
    <col min="15112" max="15112" width="15.5546875" style="30" customWidth="1"/>
    <col min="15113" max="15113" width="20.88671875" style="30" customWidth="1"/>
    <col min="15114" max="15115" width="8.77734375" style="30"/>
    <col min="15116" max="15116" width="14.44140625" style="30" customWidth="1"/>
    <col min="15117" max="15117" width="19.44140625" style="30" customWidth="1"/>
    <col min="15118" max="15360" width="8.77734375" style="30"/>
    <col min="15361" max="15361" width="40.44140625" style="30" customWidth="1"/>
    <col min="15362" max="15363" width="18.44140625" style="30" customWidth="1"/>
    <col min="15364" max="15364" width="32.44140625" style="30" customWidth="1"/>
    <col min="15365" max="15365" width="4" style="30" customWidth="1"/>
    <col min="15366" max="15366" width="19.5546875" style="30" customWidth="1"/>
    <col min="15367" max="15367" width="16.5546875" style="30" customWidth="1"/>
    <col min="15368" max="15368" width="15.5546875" style="30" customWidth="1"/>
    <col min="15369" max="15369" width="20.88671875" style="30" customWidth="1"/>
    <col min="15370" max="15371" width="8.77734375" style="30"/>
    <col min="15372" max="15372" width="14.44140625" style="30" customWidth="1"/>
    <col min="15373" max="15373" width="19.44140625" style="30" customWidth="1"/>
    <col min="15374" max="15616" width="8.77734375" style="30"/>
    <col min="15617" max="15617" width="40.44140625" style="30" customWidth="1"/>
    <col min="15618" max="15619" width="18.44140625" style="30" customWidth="1"/>
    <col min="15620" max="15620" width="32.44140625" style="30" customWidth="1"/>
    <col min="15621" max="15621" width="4" style="30" customWidth="1"/>
    <col min="15622" max="15622" width="19.5546875" style="30" customWidth="1"/>
    <col min="15623" max="15623" width="16.5546875" style="30" customWidth="1"/>
    <col min="15624" max="15624" width="15.5546875" style="30" customWidth="1"/>
    <col min="15625" max="15625" width="20.88671875" style="30" customWidth="1"/>
    <col min="15626" max="15627" width="8.77734375" style="30"/>
    <col min="15628" max="15628" width="14.44140625" style="30" customWidth="1"/>
    <col min="15629" max="15629" width="19.44140625" style="30" customWidth="1"/>
    <col min="15630" max="15872" width="8.77734375" style="30"/>
    <col min="15873" max="15873" width="40.44140625" style="30" customWidth="1"/>
    <col min="15874" max="15875" width="18.44140625" style="30" customWidth="1"/>
    <col min="15876" max="15876" width="32.44140625" style="30" customWidth="1"/>
    <col min="15877" max="15877" width="4" style="30" customWidth="1"/>
    <col min="15878" max="15878" width="19.5546875" style="30" customWidth="1"/>
    <col min="15879" max="15879" width="16.5546875" style="30" customWidth="1"/>
    <col min="15880" max="15880" width="15.5546875" style="30" customWidth="1"/>
    <col min="15881" max="15881" width="20.88671875" style="30" customWidth="1"/>
    <col min="15882" max="15883" width="8.77734375" style="30"/>
    <col min="15884" max="15884" width="14.44140625" style="30" customWidth="1"/>
    <col min="15885" max="15885" width="19.44140625" style="30" customWidth="1"/>
    <col min="15886" max="16128" width="8.77734375" style="30"/>
    <col min="16129" max="16129" width="40.44140625" style="30" customWidth="1"/>
    <col min="16130" max="16131" width="18.44140625" style="30" customWidth="1"/>
    <col min="16132" max="16132" width="32.44140625" style="30" customWidth="1"/>
    <col min="16133" max="16133" width="4" style="30" customWidth="1"/>
    <col min="16134" max="16134" width="19.5546875" style="30" customWidth="1"/>
    <col min="16135" max="16135" width="16.5546875" style="30" customWidth="1"/>
    <col min="16136" max="16136" width="15.5546875" style="30" customWidth="1"/>
    <col min="16137" max="16137" width="20.88671875" style="30" customWidth="1"/>
    <col min="16138" max="16139" width="8.77734375" style="30"/>
    <col min="16140" max="16140" width="14.44140625" style="30" customWidth="1"/>
    <col min="16141" max="16141" width="19.44140625" style="30" customWidth="1"/>
    <col min="16142" max="16384" width="8.77734375" style="30"/>
  </cols>
  <sheetData>
    <row r="1" spans="1:7" ht="15.6" x14ac:dyDescent="0.3">
      <c r="A1" s="27"/>
      <c r="B1" s="27"/>
      <c r="C1" s="27"/>
      <c r="D1" s="28"/>
    </row>
    <row r="2" spans="1:7" ht="17.25" customHeight="1" x14ac:dyDescent="0.4">
      <c r="A2" s="98" t="s">
        <v>73</v>
      </c>
      <c r="B2" s="31"/>
      <c r="C2" s="31"/>
      <c r="D2" s="32"/>
    </row>
    <row r="3" spans="1:7" ht="15.6" x14ac:dyDescent="0.3">
      <c r="A3" s="2"/>
      <c r="B3" s="31"/>
      <c r="C3" s="31"/>
      <c r="D3" s="32"/>
    </row>
    <row r="4" spans="1:7" ht="15.6" x14ac:dyDescent="0.3">
      <c r="A4" s="2"/>
      <c r="B4" s="31"/>
      <c r="C4" s="31"/>
      <c r="D4" s="32"/>
    </row>
    <row r="5" spans="1:7" ht="15.6" x14ac:dyDescent="0.3">
      <c r="A5" s="2"/>
      <c r="B5" s="31"/>
      <c r="C5" s="31"/>
      <c r="D5" s="32"/>
    </row>
    <row r="6" spans="1:7" ht="17.399999999999999" x14ac:dyDescent="0.3">
      <c r="A6" s="147" t="s">
        <v>75</v>
      </c>
      <c r="B6" s="33"/>
      <c r="C6" s="33"/>
      <c r="D6" s="29" t="s">
        <v>38</v>
      </c>
    </row>
    <row r="7" spans="1:7" ht="15.6" x14ac:dyDescent="0.3">
      <c r="A7" s="34"/>
      <c r="B7" s="35" t="s">
        <v>74</v>
      </c>
      <c r="C7" s="35" t="s">
        <v>39</v>
      </c>
      <c r="D7" s="36"/>
      <c r="E7" s="36"/>
    </row>
    <row r="8" spans="1:7" ht="16.8" x14ac:dyDescent="0.3">
      <c r="A8" s="23" t="s">
        <v>311</v>
      </c>
      <c r="D8" s="50"/>
      <c r="F8" s="55"/>
    </row>
    <row r="9" spans="1:7" ht="15.6" x14ac:dyDescent="0.3">
      <c r="A9" s="27"/>
      <c r="B9" s="45"/>
      <c r="C9" s="45"/>
      <c r="D9" s="59"/>
      <c r="E9" s="42"/>
      <c r="F9" s="49"/>
    </row>
    <row r="10" spans="1:7" x14ac:dyDescent="0.25">
      <c r="A10" s="30" t="s">
        <v>76</v>
      </c>
      <c r="B10" s="70">
        <v>1457.88983033011</v>
      </c>
      <c r="C10" s="70">
        <v>943.20250798176505</v>
      </c>
      <c r="D10" s="59"/>
      <c r="E10" s="42"/>
      <c r="F10" s="49"/>
    </row>
    <row r="11" spans="1:7" x14ac:dyDescent="0.25">
      <c r="A11" s="29" t="s">
        <v>56</v>
      </c>
      <c r="B11" s="70">
        <f>B13-B12</f>
        <v>0.82883964999999904</v>
      </c>
      <c r="C11" s="70">
        <f>C13-C12</f>
        <v>3.8920790099999998</v>
      </c>
      <c r="D11" s="42"/>
      <c r="E11" s="42"/>
      <c r="F11" s="42"/>
    </row>
    <row r="12" spans="1:7" ht="15.6" x14ac:dyDescent="0.3">
      <c r="A12" s="103" t="s">
        <v>313</v>
      </c>
      <c r="B12" s="110">
        <v>33.639911040000001</v>
      </c>
      <c r="C12" s="110">
        <v>29.747832030000001</v>
      </c>
      <c r="D12" s="42"/>
      <c r="E12" s="42"/>
      <c r="F12" s="42"/>
    </row>
    <row r="13" spans="1:7" ht="15.6" x14ac:dyDescent="0.3">
      <c r="A13" s="103" t="s">
        <v>314</v>
      </c>
      <c r="B13" s="110">
        <v>34.46875069</v>
      </c>
      <c r="C13" s="110">
        <v>33.639911040000001</v>
      </c>
      <c r="D13" s="42"/>
      <c r="E13" s="42"/>
      <c r="F13" s="42"/>
    </row>
    <row r="14" spans="1:7" x14ac:dyDescent="0.25">
      <c r="A14" s="104" t="s">
        <v>57</v>
      </c>
      <c r="B14" s="108">
        <f>B11*-0.2</f>
        <v>-0.16576792999999981</v>
      </c>
      <c r="C14" s="108">
        <f>C11*-0.2</f>
        <v>-0.77841580200000005</v>
      </c>
      <c r="D14" s="42"/>
      <c r="E14" s="42"/>
      <c r="F14" s="42"/>
      <c r="G14" s="41"/>
    </row>
    <row r="15" spans="1:7" s="27" customFormat="1" ht="15.6" x14ac:dyDescent="0.3">
      <c r="A15" s="27" t="s">
        <v>58</v>
      </c>
      <c r="B15" s="72">
        <f>B10+B11+B14</f>
        <v>1458.5529020501101</v>
      </c>
      <c r="C15" s="72">
        <f>C10+C11+C14</f>
        <v>946.31617118976499</v>
      </c>
      <c r="D15" s="45"/>
      <c r="E15" s="45"/>
      <c r="F15" s="45"/>
    </row>
    <row r="16" spans="1:7" x14ac:dyDescent="0.25">
      <c r="A16" s="56" t="s">
        <v>312</v>
      </c>
      <c r="B16" s="70">
        <f>(B17+B18)/2</f>
        <v>12146.888037315</v>
      </c>
      <c r="C16" s="70">
        <f>(C17+C18)/2</f>
        <v>12617.1242443643</v>
      </c>
      <c r="D16" s="56"/>
      <c r="E16" s="42"/>
      <c r="F16" s="42"/>
    </row>
    <row r="17" spans="1:7" ht="15.6" x14ac:dyDescent="0.3">
      <c r="A17" s="103" t="s">
        <v>313</v>
      </c>
      <c r="B17" s="110">
        <v>12386.017020220001</v>
      </c>
      <c r="C17" s="110">
        <v>12848.2314685086</v>
      </c>
      <c r="E17" s="42"/>
      <c r="F17" s="56" t="s">
        <v>38</v>
      </c>
    </row>
    <row r="18" spans="1:7" ht="15.6" x14ac:dyDescent="0.3">
      <c r="A18" s="103" t="s">
        <v>314</v>
      </c>
      <c r="B18" s="110">
        <v>11907.75905441</v>
      </c>
      <c r="C18" s="110">
        <v>12386.017020220001</v>
      </c>
      <c r="E18" s="42"/>
      <c r="F18" s="42"/>
    </row>
    <row r="19" spans="1:7" ht="30" x14ac:dyDescent="0.25">
      <c r="A19" s="56" t="s">
        <v>81</v>
      </c>
      <c r="B19" s="70">
        <f>(B12+B13)/2*0.8</f>
        <v>27.243464692</v>
      </c>
      <c r="C19" s="70">
        <f>(C12+C13)/2*0.8</f>
        <v>25.355097228000002</v>
      </c>
      <c r="D19" s="58"/>
      <c r="E19" s="42"/>
      <c r="F19" s="49"/>
    </row>
    <row r="20" spans="1:7" ht="15.6" x14ac:dyDescent="0.3">
      <c r="A20" s="27" t="s">
        <v>58</v>
      </c>
      <c r="B20" s="72">
        <f>B16+B19</f>
        <v>12174.131502007</v>
      </c>
      <c r="C20" s="72">
        <f>C16+C19</f>
        <v>12642.479341592301</v>
      </c>
      <c r="D20" s="59"/>
      <c r="E20" s="42"/>
      <c r="F20" s="49"/>
    </row>
    <row r="21" spans="1:7" ht="15.6" x14ac:dyDescent="0.3">
      <c r="A21" s="27"/>
      <c r="B21" s="45"/>
      <c r="C21" s="45"/>
      <c r="D21" s="59"/>
      <c r="E21" s="42"/>
      <c r="F21" s="49"/>
    </row>
    <row r="22" spans="1:7" s="62" customFormat="1" ht="16.8" x14ac:dyDescent="0.3">
      <c r="A22" s="23" t="s">
        <v>311</v>
      </c>
      <c r="B22" s="60">
        <f>(B15/B20)</f>
        <v>0.11980755274490475</v>
      </c>
      <c r="C22" s="60">
        <f>(C15/C20)</f>
        <v>7.48521034221898E-2</v>
      </c>
      <c r="D22" s="61"/>
      <c r="E22" s="60"/>
      <c r="F22" s="49"/>
    </row>
    <row r="23" spans="1:7" s="62" customFormat="1" ht="16.8" x14ac:dyDescent="0.3">
      <c r="A23" s="92"/>
      <c r="B23" s="60"/>
      <c r="C23" s="60"/>
      <c r="D23" s="61"/>
      <c r="E23" s="60"/>
      <c r="F23" s="49"/>
    </row>
    <row r="24" spans="1:7" ht="15.6" x14ac:dyDescent="0.3">
      <c r="D24" s="93"/>
      <c r="F24" s="55"/>
    </row>
    <row r="25" spans="1:7" ht="16.8" x14ac:dyDescent="0.3">
      <c r="A25" s="23" t="s">
        <v>354</v>
      </c>
      <c r="D25" s="42"/>
      <c r="F25" s="55"/>
    </row>
    <row r="26" spans="1:7" ht="15.6" x14ac:dyDescent="0.3">
      <c r="D26" s="50"/>
      <c r="F26" s="55"/>
    </row>
    <row r="27" spans="1:7" ht="30" x14ac:dyDescent="0.25">
      <c r="A27" s="56" t="s">
        <v>325</v>
      </c>
      <c r="B27" s="70">
        <v>1872.4218779083901</v>
      </c>
      <c r="C27" s="70">
        <v>1099.52698742394</v>
      </c>
      <c r="D27" s="42"/>
      <c r="E27" s="42"/>
      <c r="F27" s="42"/>
    </row>
    <row r="28" spans="1:7" x14ac:dyDescent="0.25">
      <c r="A28" s="56" t="s">
        <v>80</v>
      </c>
      <c r="B28" s="70">
        <v>-8.1413045099999994</v>
      </c>
      <c r="C28" s="70">
        <v>-1.18449564</v>
      </c>
      <c r="E28" s="42"/>
      <c r="F28" s="42"/>
    </row>
    <row r="29" spans="1:7" x14ac:dyDescent="0.25">
      <c r="A29" s="30" t="s">
        <v>59</v>
      </c>
      <c r="B29" s="70">
        <f>14.04052379+5.96444177+5.60536574+0.01344985+67.23275113-8.10107074-12.24841928</f>
        <v>72.507042259999992</v>
      </c>
      <c r="C29" s="70">
        <f>(4373916.67+12824367.78+49985237.47-23186409.89+8497788.63)/1000000</f>
        <v>52.494900660000006</v>
      </c>
      <c r="F29" s="54"/>
      <c r="G29" s="63"/>
    </row>
    <row r="30" spans="1:7" x14ac:dyDescent="0.25">
      <c r="A30" s="30" t="s">
        <v>90</v>
      </c>
      <c r="B30" s="70">
        <f>112.56337177+10.90746875+28.59462538</f>
        <v>152.06546589999999</v>
      </c>
      <c r="C30" s="70">
        <f>(122286759.3-104158355.05+31253777.35)/1000000</f>
        <v>49.382181600000003</v>
      </c>
      <c r="D30" s="42"/>
      <c r="E30" s="42"/>
      <c r="F30" s="53"/>
      <c r="G30" s="41"/>
    </row>
    <row r="31" spans="1:7" x14ac:dyDescent="0.25">
      <c r="A31" s="104" t="s">
        <v>60</v>
      </c>
      <c r="B31" s="108">
        <f>B11</f>
        <v>0.82883964999999904</v>
      </c>
      <c r="C31" s="108">
        <f>C11</f>
        <v>3.8920790099999998</v>
      </c>
      <c r="D31" s="42"/>
      <c r="E31" s="42"/>
      <c r="F31" s="53"/>
      <c r="G31" s="41"/>
    </row>
    <row r="32" spans="1:7" ht="15.6" x14ac:dyDescent="0.3">
      <c r="A32" s="27" t="s">
        <v>58</v>
      </c>
      <c r="B32" s="72">
        <f>SUM(B27:B31)</f>
        <v>2089.6819212083901</v>
      </c>
      <c r="C32" s="72">
        <f>SUM(C27:C31)</f>
        <v>1204.11165305394</v>
      </c>
      <c r="D32" s="64"/>
      <c r="E32" s="42"/>
      <c r="F32" s="42"/>
    </row>
    <row r="33" spans="1:6" x14ac:dyDescent="0.25">
      <c r="A33" s="56" t="s">
        <v>315</v>
      </c>
      <c r="B33" s="70">
        <f>(B34+B35)/2</f>
        <v>50639.418672176253</v>
      </c>
      <c r="C33" s="70">
        <f>(C34+C35)/2</f>
        <v>49319.827774169498</v>
      </c>
      <c r="D33" s="42"/>
      <c r="E33" s="42"/>
      <c r="F33" s="42"/>
    </row>
    <row r="34" spans="1:6" ht="15.6" x14ac:dyDescent="0.3">
      <c r="A34" s="103" t="s">
        <v>313</v>
      </c>
      <c r="B34" s="110">
        <f>C35</f>
        <v>49340.006324182497</v>
      </c>
      <c r="C34" s="110">
        <v>49299.649224156499</v>
      </c>
      <c r="D34" s="42"/>
      <c r="E34" s="42"/>
      <c r="F34" s="42"/>
    </row>
    <row r="35" spans="1:6" ht="15.6" x14ac:dyDescent="0.3">
      <c r="A35" s="103" t="s">
        <v>314</v>
      </c>
      <c r="B35" s="110">
        <v>51938.831020170001</v>
      </c>
      <c r="C35" s="110">
        <v>49340.006324182497</v>
      </c>
      <c r="D35" s="42"/>
      <c r="E35" s="42"/>
      <c r="F35" s="42"/>
    </row>
    <row r="36" spans="1:6" ht="30" x14ac:dyDescent="0.25">
      <c r="A36" s="56" t="s">
        <v>61</v>
      </c>
      <c r="B36" s="70">
        <f>(B37+B38)/2</f>
        <v>-12878.958933055001</v>
      </c>
      <c r="C36" s="70">
        <f>(C37+C38)/2</f>
        <v>-11224.959127909999</v>
      </c>
      <c r="D36" s="42"/>
      <c r="E36" s="42"/>
      <c r="F36" s="42"/>
    </row>
    <row r="37" spans="1:6" ht="15.6" x14ac:dyDescent="0.3">
      <c r="A37" s="103" t="s">
        <v>313</v>
      </c>
      <c r="B37" s="110">
        <f>C38</f>
        <v>-11390.347184079999</v>
      </c>
      <c r="C37" s="110">
        <f>-11059.57107174</f>
        <v>-11059.57107174</v>
      </c>
      <c r="D37" s="42"/>
      <c r="E37" s="42"/>
      <c r="F37" s="42"/>
    </row>
    <row r="38" spans="1:6" ht="15.6" x14ac:dyDescent="0.3">
      <c r="A38" s="103" t="s">
        <v>314</v>
      </c>
      <c r="B38" s="110">
        <v>-14367.57068203</v>
      </c>
      <c r="C38" s="110">
        <f>-11390.34718408</f>
        <v>-11390.347184079999</v>
      </c>
      <c r="D38" s="42"/>
      <c r="E38" s="42"/>
      <c r="F38" s="42"/>
    </row>
    <row r="39" spans="1:6" ht="30" x14ac:dyDescent="0.25">
      <c r="A39" s="56" t="s">
        <v>82</v>
      </c>
      <c r="B39" s="70">
        <f>(B12+B13)/2</f>
        <v>34.054330864999997</v>
      </c>
      <c r="C39" s="70">
        <f>(C12+C13)/2</f>
        <v>31.693871535</v>
      </c>
      <c r="D39" s="42"/>
      <c r="E39" s="42"/>
      <c r="F39" s="42"/>
    </row>
    <row r="40" spans="1:6" ht="14.25" customHeight="1" x14ac:dyDescent="0.3">
      <c r="A40" s="27" t="s">
        <v>58</v>
      </c>
      <c r="B40" s="72">
        <f>B33+B36+B39</f>
        <v>37794.514069986253</v>
      </c>
      <c r="C40" s="72">
        <f>C33+C36+C39</f>
        <v>38126.562517794497</v>
      </c>
      <c r="D40" s="42"/>
      <c r="E40" s="42"/>
      <c r="F40" s="42"/>
    </row>
    <row r="41" spans="1:6" ht="14.25" customHeight="1" x14ac:dyDescent="0.3">
      <c r="A41" s="27"/>
      <c r="B41" s="45"/>
      <c r="C41" s="45"/>
      <c r="D41" s="42"/>
      <c r="E41" s="42"/>
      <c r="F41" s="42"/>
    </row>
    <row r="42" spans="1:6" s="62" customFormat="1" ht="15.6" x14ac:dyDescent="0.3">
      <c r="A42" s="65" t="s">
        <v>355</v>
      </c>
      <c r="B42" s="60">
        <f>(B32/B40)</f>
        <v>5.5290614858516426E-2</v>
      </c>
      <c r="C42" s="60">
        <f>(C32/C40)</f>
        <v>3.1581962116095701E-2</v>
      </c>
      <c r="D42" s="42"/>
      <c r="E42" s="42"/>
      <c r="F42" s="60"/>
    </row>
    <row r="43" spans="1:6" s="62" customFormat="1" ht="15.6" x14ac:dyDescent="0.3">
      <c r="A43" s="65"/>
      <c r="B43" s="60"/>
      <c r="C43" s="60"/>
      <c r="D43" s="42"/>
      <c r="E43" s="42"/>
      <c r="F43" s="60"/>
    </row>
    <row r="44" spans="1:6" s="62" customFormat="1" ht="15.6" x14ac:dyDescent="0.3">
      <c r="A44" s="65"/>
      <c r="B44" s="60"/>
      <c r="C44" s="60"/>
      <c r="D44" s="42"/>
      <c r="E44" s="42"/>
      <c r="F44" s="60"/>
    </row>
    <row r="45" spans="1:6" ht="16.8" x14ac:dyDescent="0.25">
      <c r="A45" s="23" t="s">
        <v>10</v>
      </c>
      <c r="D45" s="42"/>
    </row>
    <row r="46" spans="1:6" ht="16.8" x14ac:dyDescent="0.25">
      <c r="A46" s="23"/>
      <c r="D46" s="42"/>
    </row>
    <row r="47" spans="1:6" x14ac:dyDescent="0.25">
      <c r="A47" s="29" t="s">
        <v>327</v>
      </c>
      <c r="B47" s="70">
        <v>11907.75905441</v>
      </c>
      <c r="C47" s="70">
        <v>12386.017020220001</v>
      </c>
      <c r="D47" s="42"/>
    </row>
    <row r="48" spans="1:6" x14ac:dyDescent="0.25">
      <c r="A48" s="105" t="s">
        <v>316</v>
      </c>
      <c r="B48" s="108">
        <f>B13*0.8</f>
        <v>27.575000552000002</v>
      </c>
      <c r="C48" s="108">
        <f>C13*0.8</f>
        <v>26.911928832000001</v>
      </c>
      <c r="D48" s="42"/>
    </row>
    <row r="49" spans="1:9" ht="15.6" x14ac:dyDescent="0.3">
      <c r="A49" s="27" t="s">
        <v>58</v>
      </c>
      <c r="B49" s="72">
        <f>SUM(B47:B48)</f>
        <v>11935.334054962001</v>
      </c>
      <c r="C49" s="72">
        <f>SUM(C47:C48)</f>
        <v>12412.928949052</v>
      </c>
      <c r="D49" s="42"/>
    </row>
    <row r="50" spans="1:9" x14ac:dyDescent="0.25">
      <c r="A50" s="29" t="s">
        <v>62</v>
      </c>
      <c r="B50" s="70">
        <v>51938.831020170001</v>
      </c>
      <c r="C50" s="70">
        <v>49340.006324182497</v>
      </c>
      <c r="D50" s="42"/>
      <c r="F50" s="42"/>
    </row>
    <row r="51" spans="1:9" x14ac:dyDescent="0.25">
      <c r="A51" s="29" t="s">
        <v>63</v>
      </c>
      <c r="B51" s="70">
        <f>B13</f>
        <v>34.46875069</v>
      </c>
      <c r="C51" s="70">
        <f>C13</f>
        <v>33.639911040000001</v>
      </c>
      <c r="D51" s="42"/>
    </row>
    <row r="52" spans="1:9" ht="15.6" x14ac:dyDescent="0.3">
      <c r="A52" s="27" t="s">
        <v>58</v>
      </c>
      <c r="B52" s="72">
        <f>SUM(B50:B51)</f>
        <v>51973.299770860001</v>
      </c>
      <c r="C52" s="72">
        <f>SUM(C50:C51)</f>
        <v>49373.646235222499</v>
      </c>
      <c r="F52" s="42"/>
    </row>
    <row r="53" spans="1:9" ht="15.6" x14ac:dyDescent="0.3">
      <c r="A53" s="27"/>
      <c r="B53" s="42"/>
      <c r="C53" s="42"/>
      <c r="F53" s="42"/>
    </row>
    <row r="54" spans="1:9" s="62" customFormat="1" ht="16.8" x14ac:dyDescent="0.3">
      <c r="A54" s="23" t="s">
        <v>10</v>
      </c>
      <c r="B54" s="60">
        <f>B49/B52</f>
        <v>0.22964356905531355</v>
      </c>
      <c r="C54" s="60">
        <f>C49/C52</f>
        <v>0.25140798574841294</v>
      </c>
      <c r="D54" s="66"/>
      <c r="E54" s="66"/>
      <c r="F54" s="66"/>
    </row>
    <row r="55" spans="1:9" s="62" customFormat="1" ht="15.6" x14ac:dyDescent="0.3">
      <c r="A55" s="60"/>
      <c r="B55" s="60"/>
      <c r="C55" s="60"/>
      <c r="D55" s="66"/>
      <c r="E55" s="66"/>
      <c r="F55" s="56"/>
    </row>
    <row r="56" spans="1:9" s="62" customFormat="1" ht="15.6" x14ac:dyDescent="0.3">
      <c r="A56" s="60"/>
      <c r="B56" s="60"/>
      <c r="C56" s="60"/>
      <c r="D56" s="66"/>
      <c r="E56" s="66"/>
      <c r="F56" s="91"/>
    </row>
    <row r="57" spans="1:9" s="62" customFormat="1" ht="15.6" x14ac:dyDescent="0.3">
      <c r="A57" s="60"/>
      <c r="D57" s="66"/>
      <c r="E57" s="66"/>
      <c r="F57" s="91"/>
    </row>
    <row r="58" spans="1:9" ht="17.399999999999999" x14ac:dyDescent="0.3">
      <c r="A58" s="109" t="s">
        <v>55</v>
      </c>
      <c r="B58" s="34"/>
      <c r="C58" s="34"/>
      <c r="D58" s="38"/>
      <c r="F58" s="91"/>
      <c r="H58" s="39"/>
      <c r="I58" s="39"/>
    </row>
    <row r="59" spans="1:9" ht="17.399999999999999" x14ac:dyDescent="0.3">
      <c r="A59" s="102"/>
      <c r="B59" s="34"/>
      <c r="C59" s="34"/>
      <c r="D59" s="38"/>
      <c r="F59" s="91"/>
      <c r="H59" s="39"/>
      <c r="I59" s="39"/>
    </row>
    <row r="60" spans="1:9" ht="16.8" x14ac:dyDescent="0.3">
      <c r="A60" s="94"/>
      <c r="B60" s="35" t="s">
        <v>74</v>
      </c>
      <c r="C60" s="35" t="s">
        <v>39</v>
      </c>
      <c r="D60" s="38"/>
      <c r="H60" s="39"/>
      <c r="I60" s="39"/>
    </row>
    <row r="61" spans="1:9" ht="16.8" x14ac:dyDescent="0.3">
      <c r="A61" s="25" t="s">
        <v>15</v>
      </c>
      <c r="B61" s="34"/>
      <c r="C61" s="34"/>
      <c r="D61" s="38"/>
      <c r="H61" s="39"/>
      <c r="I61" s="39"/>
    </row>
    <row r="62" spans="1:9" ht="16.8" x14ac:dyDescent="0.3">
      <c r="A62" s="24"/>
      <c r="B62" s="34"/>
      <c r="C62" s="34"/>
      <c r="D62" s="38"/>
      <c r="H62" s="39"/>
      <c r="I62" s="39"/>
    </row>
    <row r="63" spans="1:9" ht="15.6" x14ac:dyDescent="0.3">
      <c r="A63" s="13" t="s">
        <v>336</v>
      </c>
      <c r="B63" s="71">
        <f>4674.80834183-199.5541815</f>
        <v>4475.2541603300006</v>
      </c>
      <c r="C63" s="71">
        <v>4325.2056932699998</v>
      </c>
      <c r="D63" s="38"/>
      <c r="H63" s="39"/>
      <c r="I63" s="39"/>
    </row>
    <row r="64" spans="1:9" ht="15.6" x14ac:dyDescent="0.3">
      <c r="A64" s="15" t="s">
        <v>329</v>
      </c>
      <c r="B64" s="111">
        <v>-87.014954299999999</v>
      </c>
      <c r="C64" s="111">
        <v>-35.277475209999999</v>
      </c>
      <c r="D64" s="38"/>
      <c r="H64" s="39"/>
      <c r="I64" s="39"/>
    </row>
    <row r="65" spans="1:9" ht="15.6" x14ac:dyDescent="0.3">
      <c r="A65" s="95" t="s">
        <v>58</v>
      </c>
      <c r="B65" s="112">
        <f>SUM(B63:B64)</f>
        <v>4388.2392060300008</v>
      </c>
      <c r="C65" s="112">
        <f>SUM(C63:C64)</f>
        <v>4289.9282180599994</v>
      </c>
      <c r="D65" s="38"/>
      <c r="H65" s="39"/>
      <c r="I65" s="39"/>
    </row>
    <row r="66" spans="1:9" ht="15.6" x14ac:dyDescent="0.3">
      <c r="A66" s="95"/>
      <c r="B66" s="47"/>
      <c r="C66" s="47"/>
      <c r="D66" s="38"/>
      <c r="H66" s="39"/>
      <c r="I66" s="39"/>
    </row>
    <row r="67" spans="1:9" ht="15.6" x14ac:dyDescent="0.3">
      <c r="A67" s="95"/>
      <c r="B67" s="47"/>
      <c r="C67" s="47"/>
      <c r="D67" s="38"/>
      <c r="H67" s="39"/>
      <c r="I67" s="39"/>
    </row>
    <row r="68" spans="1:9" ht="16.8" x14ac:dyDescent="0.3">
      <c r="A68" s="23" t="s">
        <v>330</v>
      </c>
      <c r="B68" s="47"/>
      <c r="C68" s="47"/>
      <c r="D68" s="38"/>
      <c r="H68" s="39"/>
      <c r="I68" s="39"/>
    </row>
    <row r="69" spans="1:9" ht="16.8" x14ac:dyDescent="0.3">
      <c r="A69" s="23"/>
      <c r="B69" s="47"/>
      <c r="C69" s="47"/>
      <c r="D69" s="38"/>
      <c r="H69" s="39"/>
      <c r="I69" s="39"/>
    </row>
    <row r="70" spans="1:9" ht="15.6" x14ac:dyDescent="0.3">
      <c r="A70" s="101" t="s">
        <v>87</v>
      </c>
      <c r="B70" s="113">
        <v>835.57644101370738</v>
      </c>
      <c r="C70" s="113">
        <v>284.24349062261501</v>
      </c>
      <c r="D70" s="38"/>
      <c r="H70" s="39"/>
      <c r="I70" s="39"/>
    </row>
    <row r="71" spans="1:9" ht="15.6" x14ac:dyDescent="0.3">
      <c r="A71" s="56" t="s">
        <v>88</v>
      </c>
      <c r="B71" s="112">
        <f>(B72+B73)/2</f>
        <v>2424.5364656239949</v>
      </c>
      <c r="C71" s="112">
        <f>(C72+C73)/2</f>
        <v>2537.2966318546</v>
      </c>
      <c r="D71" s="38"/>
      <c r="H71" s="39"/>
      <c r="I71" s="39"/>
    </row>
    <row r="72" spans="1:9" ht="15.6" x14ac:dyDescent="0.3">
      <c r="A72" s="91" t="s">
        <v>77</v>
      </c>
      <c r="B72" s="110">
        <v>2355.8312650592998</v>
      </c>
      <c r="C72" s="110">
        <v>2718.7619986499099</v>
      </c>
      <c r="D72" s="38"/>
      <c r="H72" s="39"/>
      <c r="I72" s="39"/>
    </row>
    <row r="73" spans="1:9" ht="15.6" x14ac:dyDescent="0.3">
      <c r="A73" s="91" t="s">
        <v>78</v>
      </c>
      <c r="B73" s="114">
        <v>2493.24166618869</v>
      </c>
      <c r="C73" s="114">
        <v>2355.8312650592902</v>
      </c>
      <c r="D73" s="38"/>
      <c r="H73" s="39"/>
      <c r="I73" s="39"/>
    </row>
    <row r="74" spans="1:9" ht="16.8" x14ac:dyDescent="0.3">
      <c r="A74" s="23" t="s">
        <v>330</v>
      </c>
      <c r="B74" s="60">
        <f>B70/B71</f>
        <v>0.34463348060993498</v>
      </c>
      <c r="C74" s="60">
        <f>C70/C71</f>
        <v>0.11202611750398746</v>
      </c>
      <c r="D74" s="38"/>
      <c r="H74" s="39"/>
      <c r="I74" s="39"/>
    </row>
    <row r="75" spans="1:9" ht="16.8" x14ac:dyDescent="0.3">
      <c r="A75" s="23"/>
      <c r="B75" s="60"/>
      <c r="C75" s="60"/>
      <c r="D75" s="38"/>
      <c r="H75" s="39"/>
      <c r="I75" s="39"/>
    </row>
    <row r="76" spans="1:9" ht="15.6" x14ac:dyDescent="0.3">
      <c r="A76" s="95"/>
      <c r="B76" s="47"/>
      <c r="C76" s="47"/>
      <c r="D76" s="38"/>
      <c r="H76" s="39"/>
      <c r="I76" s="39"/>
    </row>
    <row r="77" spans="1:9" ht="16.8" x14ac:dyDescent="0.3">
      <c r="A77" s="26" t="s">
        <v>68</v>
      </c>
      <c r="B77" s="47"/>
      <c r="C77" s="47"/>
      <c r="D77" s="38"/>
      <c r="H77" s="39"/>
      <c r="I77" s="39"/>
    </row>
    <row r="78" spans="1:9" ht="16.8" x14ac:dyDescent="0.3">
      <c r="A78" s="26"/>
      <c r="B78" s="47"/>
      <c r="C78" s="47"/>
      <c r="D78" s="67"/>
      <c r="H78" s="39"/>
      <c r="I78" s="39"/>
    </row>
    <row r="79" spans="1:9" ht="15.6" x14ac:dyDescent="0.3">
      <c r="A79" s="99" t="s">
        <v>331</v>
      </c>
      <c r="B79" s="115">
        <v>2999.9969435200001</v>
      </c>
      <c r="C79" s="115">
        <v>2953.6084632699999</v>
      </c>
      <c r="D79" s="38"/>
      <c r="H79" s="39"/>
      <c r="I79" s="39"/>
    </row>
    <row r="80" spans="1:9" ht="15.6" x14ac:dyDescent="0.3">
      <c r="A80" s="15" t="s">
        <v>332</v>
      </c>
      <c r="B80" s="111">
        <v>-248.95841866000001</v>
      </c>
      <c r="C80" s="111">
        <v>-237.49235494999999</v>
      </c>
      <c r="D80" s="38"/>
      <c r="H80" s="39"/>
      <c r="I80" s="39"/>
    </row>
    <row r="81" spans="1:9" ht="15.6" x14ac:dyDescent="0.3">
      <c r="A81" s="14" t="s">
        <v>333</v>
      </c>
      <c r="B81" s="115">
        <f>B65</f>
        <v>4388.2392060300008</v>
      </c>
      <c r="C81" s="115">
        <f>C65</f>
        <v>4289.9282180599994</v>
      </c>
      <c r="D81" s="38"/>
      <c r="H81" s="39"/>
      <c r="I81" s="39"/>
    </row>
    <row r="82" spans="1:9" ht="16.8" x14ac:dyDescent="0.3">
      <c r="A82" s="26" t="s">
        <v>68</v>
      </c>
      <c r="B82" s="60">
        <f>(B79+B80)/B81</f>
        <v>0.62691170551498698</v>
      </c>
      <c r="C82" s="60">
        <f>(C79+C80)/C81</f>
        <v>0.63313789188488745</v>
      </c>
      <c r="D82" s="38"/>
      <c r="H82" s="39"/>
      <c r="I82" s="39"/>
    </row>
    <row r="83" spans="1:9" ht="16.8" x14ac:dyDescent="0.3">
      <c r="A83" s="26"/>
      <c r="B83" s="60"/>
      <c r="C83" s="60"/>
      <c r="D83" s="38"/>
      <c r="H83" s="39"/>
      <c r="I83" s="39"/>
    </row>
    <row r="84" spans="1:9" ht="15.6" x14ac:dyDescent="0.3">
      <c r="A84" s="14"/>
      <c r="B84" s="60"/>
      <c r="C84" s="60"/>
      <c r="D84" s="38"/>
      <c r="H84" s="39"/>
      <c r="I84" s="39"/>
    </row>
    <row r="85" spans="1:9" ht="16.8" x14ac:dyDescent="0.3">
      <c r="A85" s="26" t="s">
        <v>69</v>
      </c>
      <c r="B85" s="60"/>
      <c r="C85" s="60"/>
      <c r="D85" s="38" t="s">
        <v>38</v>
      </c>
      <c r="H85" s="39"/>
      <c r="I85" s="39"/>
    </row>
    <row r="86" spans="1:9" ht="15.6" x14ac:dyDescent="0.3">
      <c r="A86" s="14"/>
      <c r="B86" s="60"/>
      <c r="C86" s="60"/>
      <c r="D86" s="38"/>
      <c r="H86" s="39"/>
      <c r="I86" s="39"/>
    </row>
    <row r="87" spans="1:9" ht="15.6" x14ac:dyDescent="0.3">
      <c r="A87" s="99" t="s">
        <v>334</v>
      </c>
      <c r="B87" s="71">
        <v>706.37195291</v>
      </c>
      <c r="C87" s="71">
        <v>701.68565653999997</v>
      </c>
      <c r="D87" s="67"/>
      <c r="H87" s="39"/>
      <c r="I87" s="39"/>
    </row>
    <row r="88" spans="1:9" ht="15.6" x14ac:dyDescent="0.3">
      <c r="A88" s="15" t="s">
        <v>335</v>
      </c>
      <c r="B88" s="111">
        <f>-B80</f>
        <v>248.95841866000001</v>
      </c>
      <c r="C88" s="111">
        <v>237.49235494999999</v>
      </c>
      <c r="D88" s="38"/>
      <c r="H88" s="39"/>
      <c r="I88" s="39"/>
    </row>
    <row r="89" spans="1:9" ht="15.6" x14ac:dyDescent="0.3">
      <c r="A89" s="14" t="s">
        <v>333</v>
      </c>
      <c r="B89" s="115">
        <f>B81</f>
        <v>4388.2392060300008</v>
      </c>
      <c r="C89" s="115">
        <f>C81</f>
        <v>4289.9282180599994</v>
      </c>
      <c r="D89" s="38"/>
      <c r="H89" s="39"/>
      <c r="I89" s="39"/>
    </row>
    <row r="90" spans="1:9" ht="16.8" x14ac:dyDescent="0.3">
      <c r="A90" s="26" t="s">
        <v>69</v>
      </c>
      <c r="B90" s="60">
        <f>(B87+B88)/B89</f>
        <v>0.21770243751918861</v>
      </c>
      <c r="C90" s="60">
        <f>(C87+C88)/C89</f>
        <v>0.21892627656010458</v>
      </c>
      <c r="D90" s="38"/>
      <c r="H90" s="39"/>
      <c r="I90" s="39"/>
    </row>
    <row r="91" spans="1:9" ht="16.8" x14ac:dyDescent="0.3">
      <c r="A91" s="26"/>
      <c r="B91" s="60"/>
      <c r="C91" s="60"/>
      <c r="D91" s="38"/>
      <c r="H91" s="39"/>
      <c r="I91" s="39"/>
    </row>
    <row r="92" spans="1:9" ht="15.6" x14ac:dyDescent="0.3">
      <c r="A92" s="3"/>
      <c r="B92" s="68"/>
      <c r="C92" s="68"/>
      <c r="D92" s="38"/>
      <c r="H92" s="39"/>
      <c r="I92" s="39"/>
    </row>
    <row r="93" spans="1:9" ht="16.8" x14ac:dyDescent="0.3">
      <c r="A93" s="26" t="s">
        <v>70</v>
      </c>
      <c r="B93" s="68"/>
      <c r="C93" s="68"/>
      <c r="D93" s="38"/>
      <c r="H93" s="39"/>
      <c r="I93" s="39"/>
    </row>
    <row r="94" spans="1:9" ht="15.6" x14ac:dyDescent="0.3">
      <c r="A94" s="3"/>
      <c r="B94" s="68"/>
      <c r="C94" s="68"/>
      <c r="D94" s="38"/>
      <c r="H94" s="39"/>
      <c r="I94" s="39"/>
    </row>
    <row r="95" spans="1:9" ht="15.6" x14ac:dyDescent="0.3">
      <c r="A95" s="15" t="s">
        <v>331</v>
      </c>
      <c r="B95" s="111">
        <f>B79</f>
        <v>2999.9969435200001</v>
      </c>
      <c r="C95" s="111">
        <f>C79</f>
        <v>2953.6084632699999</v>
      </c>
      <c r="D95" s="38"/>
      <c r="H95" s="39"/>
      <c r="I95" s="39"/>
    </row>
    <row r="96" spans="1:9" ht="15.6" x14ac:dyDescent="0.3">
      <c r="A96" s="14" t="s">
        <v>333</v>
      </c>
      <c r="B96" s="115">
        <f>B65</f>
        <v>4388.2392060300008</v>
      </c>
      <c r="C96" s="115">
        <f>C81</f>
        <v>4289.9282180599994</v>
      </c>
      <c r="D96" s="38"/>
      <c r="H96" s="39"/>
      <c r="I96" s="39"/>
    </row>
    <row r="97" spans="1:9" ht="16.8" x14ac:dyDescent="0.3">
      <c r="A97" s="26" t="s">
        <v>70</v>
      </c>
      <c r="B97" s="60">
        <f>B95/B96</f>
        <v>0.68364480664536731</v>
      </c>
      <c r="C97" s="60">
        <f>C95/C96</f>
        <v>0.6884983414957202</v>
      </c>
      <c r="D97" s="67"/>
      <c r="H97" s="39"/>
      <c r="I97" s="39"/>
    </row>
    <row r="98" spans="1:9" ht="16.8" x14ac:dyDescent="0.3">
      <c r="A98" s="26"/>
      <c r="B98" s="60"/>
      <c r="C98" s="60"/>
      <c r="D98" s="67"/>
      <c r="H98" s="39"/>
      <c r="I98" s="39"/>
    </row>
    <row r="99" spans="1:9" ht="15.6" x14ac:dyDescent="0.3">
      <c r="A99" s="14"/>
      <c r="B99" s="60"/>
      <c r="C99" s="60"/>
      <c r="D99" s="38"/>
      <c r="H99" s="39"/>
      <c r="I99" s="39"/>
    </row>
    <row r="100" spans="1:9" ht="16.8" x14ac:dyDescent="0.3">
      <c r="A100" s="26" t="s">
        <v>71</v>
      </c>
      <c r="B100" s="60"/>
      <c r="C100" s="60"/>
      <c r="D100" s="38"/>
      <c r="H100" s="39"/>
      <c r="I100" s="39"/>
    </row>
    <row r="101" spans="1:9" ht="15.6" x14ac:dyDescent="0.3">
      <c r="A101" s="14"/>
      <c r="B101" s="60"/>
      <c r="C101" s="60"/>
      <c r="D101" s="38"/>
      <c r="H101" s="39"/>
      <c r="I101" s="39"/>
    </row>
    <row r="102" spans="1:9" ht="15.6" x14ac:dyDescent="0.3">
      <c r="A102" s="15" t="s">
        <v>334</v>
      </c>
      <c r="B102" s="111">
        <f>B87</f>
        <v>706.37195291</v>
      </c>
      <c r="C102" s="111">
        <f>C87</f>
        <v>701.68565653999997</v>
      </c>
      <c r="D102" s="38"/>
      <c r="H102" s="39"/>
      <c r="I102" s="39"/>
    </row>
    <row r="103" spans="1:9" ht="15.6" x14ac:dyDescent="0.3">
      <c r="A103" s="14" t="s">
        <v>333</v>
      </c>
      <c r="B103" s="71">
        <f>B81</f>
        <v>4388.2392060300008</v>
      </c>
      <c r="C103" s="71">
        <f>C81</f>
        <v>4289.9282180599994</v>
      </c>
      <c r="D103" s="38"/>
      <c r="H103" s="39"/>
      <c r="I103" s="39"/>
    </row>
    <row r="104" spans="1:9" ht="16.8" x14ac:dyDescent="0.3">
      <c r="A104" s="26" t="s">
        <v>71</v>
      </c>
      <c r="B104" s="60">
        <f>B102/B103</f>
        <v>0.16096933638880825</v>
      </c>
      <c r="C104" s="60">
        <f>C102/C103</f>
        <v>0.16356582694927185</v>
      </c>
      <c r="D104" s="38"/>
      <c r="H104" s="39"/>
      <c r="I104" s="39"/>
    </row>
    <row r="105" spans="1:9" ht="16.8" x14ac:dyDescent="0.3">
      <c r="A105" s="26"/>
      <c r="B105" s="60"/>
      <c r="C105" s="60"/>
      <c r="D105" s="38"/>
      <c r="H105" s="39"/>
      <c r="I105" s="39"/>
    </row>
    <row r="106" spans="1:9" ht="15.6" x14ac:dyDescent="0.3">
      <c r="A106" s="14"/>
      <c r="B106" s="34"/>
      <c r="C106" s="34"/>
      <c r="D106" s="38"/>
      <c r="H106" s="39"/>
      <c r="I106" s="39"/>
    </row>
    <row r="107" spans="1:9" ht="16.8" x14ac:dyDescent="0.3">
      <c r="A107" s="26" t="s">
        <v>72</v>
      </c>
      <c r="B107" s="100">
        <f>B104+B97</f>
        <v>0.84461414303417559</v>
      </c>
      <c r="C107" s="100">
        <f>C104+C97</f>
        <v>0.85206416844499211</v>
      </c>
      <c r="D107" s="38"/>
      <c r="H107" s="39"/>
      <c r="I107" s="39"/>
    </row>
    <row r="108" spans="1:9" ht="16.8" x14ac:dyDescent="0.3">
      <c r="A108" s="26"/>
      <c r="B108" s="100"/>
      <c r="C108" s="100"/>
      <c r="D108" s="38"/>
      <c r="H108" s="39"/>
      <c r="I108" s="39"/>
    </row>
    <row r="109" spans="1:9" ht="15.6" x14ac:dyDescent="0.3">
      <c r="A109" s="40"/>
      <c r="B109" s="41"/>
      <c r="C109" s="41"/>
      <c r="D109" s="42"/>
      <c r="E109" s="42"/>
      <c r="H109" s="39"/>
      <c r="I109" s="39"/>
    </row>
    <row r="110" spans="1:9" ht="17.399999999999999" x14ac:dyDescent="0.3">
      <c r="A110" s="109" t="s">
        <v>79</v>
      </c>
      <c r="B110" s="41"/>
      <c r="C110" s="41"/>
      <c r="D110" s="42"/>
      <c r="E110" s="42"/>
      <c r="H110" s="39"/>
      <c r="I110" s="39"/>
    </row>
    <row r="111" spans="1:9" ht="17.399999999999999" x14ac:dyDescent="0.3">
      <c r="A111" s="102"/>
      <c r="B111" s="41"/>
      <c r="C111" s="41"/>
      <c r="D111" s="42"/>
      <c r="E111" s="42"/>
      <c r="H111" s="39"/>
      <c r="I111" s="39"/>
    </row>
    <row r="112" spans="1:9" ht="15.6" x14ac:dyDescent="0.3">
      <c r="A112" s="40" t="s">
        <v>346</v>
      </c>
      <c r="B112" s="41"/>
      <c r="C112" s="41"/>
      <c r="D112" s="42"/>
      <c r="E112" s="42"/>
      <c r="H112" s="39"/>
      <c r="I112" s="39"/>
    </row>
    <row r="113" spans="1:9" ht="17.399999999999999" x14ac:dyDescent="0.3">
      <c r="A113" s="102"/>
      <c r="B113" s="41"/>
      <c r="C113" s="41"/>
      <c r="D113" s="42"/>
      <c r="E113" s="42"/>
      <c r="H113" s="39"/>
      <c r="I113" s="39"/>
    </row>
    <row r="114" spans="1:9" ht="16.8" x14ac:dyDescent="0.3">
      <c r="A114" s="25" t="s">
        <v>15</v>
      </c>
      <c r="B114" s="41"/>
      <c r="C114" s="41"/>
      <c r="D114" s="42"/>
      <c r="E114" s="42"/>
      <c r="H114" s="39"/>
      <c r="I114" s="39"/>
    </row>
    <row r="115" spans="1:9" ht="16.8" x14ac:dyDescent="0.3">
      <c r="A115" s="25"/>
      <c r="B115" s="41"/>
      <c r="C115" s="41"/>
      <c r="D115" s="42"/>
      <c r="E115" s="42"/>
      <c r="H115" s="39"/>
      <c r="I115" s="39"/>
    </row>
    <row r="116" spans="1:9" ht="15.6" x14ac:dyDescent="0.3">
      <c r="A116" s="13" t="s">
        <v>336</v>
      </c>
      <c r="B116" s="71">
        <v>1271.6112138506048</v>
      </c>
      <c r="C116" s="71">
        <v>1235.0234124481799</v>
      </c>
      <c r="D116" s="42"/>
      <c r="E116" s="42"/>
      <c r="H116" s="39"/>
      <c r="I116" s="39"/>
    </row>
    <row r="117" spans="1:9" ht="15.6" x14ac:dyDescent="0.3">
      <c r="A117" s="15" t="s">
        <v>329</v>
      </c>
      <c r="B117" s="111">
        <v>94.028866976065302</v>
      </c>
      <c r="C117" s="111">
        <v>90.837407457099403</v>
      </c>
      <c r="D117" s="42"/>
      <c r="E117" s="42"/>
      <c r="H117" s="39"/>
      <c r="I117" s="39"/>
    </row>
    <row r="118" spans="1:9" ht="15.6" x14ac:dyDescent="0.3">
      <c r="A118" s="95" t="s">
        <v>58</v>
      </c>
      <c r="B118" s="88">
        <f>B116-B117</f>
        <v>1177.5823468745396</v>
      </c>
      <c r="C118" s="88">
        <f>C116-C117</f>
        <v>1144.1860049910806</v>
      </c>
      <c r="D118" s="42"/>
      <c r="E118" s="42"/>
      <c r="H118" s="39"/>
      <c r="I118" s="39"/>
    </row>
    <row r="119" spans="1:9" ht="15.6" x14ac:dyDescent="0.3">
      <c r="A119" s="95"/>
      <c r="B119" s="41"/>
      <c r="C119" s="41"/>
      <c r="D119" s="42"/>
      <c r="E119" s="42"/>
      <c r="H119" s="39"/>
      <c r="I119" s="39"/>
    </row>
    <row r="120" spans="1:9" ht="15.6" x14ac:dyDescent="0.3">
      <c r="A120" s="95"/>
      <c r="B120" s="41"/>
      <c r="C120" s="41"/>
      <c r="D120" s="42"/>
      <c r="E120" s="42"/>
      <c r="H120" s="39"/>
      <c r="I120" s="39"/>
    </row>
    <row r="121" spans="1:9" ht="16.8" x14ac:dyDescent="0.3">
      <c r="A121" s="26" t="s">
        <v>70</v>
      </c>
      <c r="B121" s="41"/>
      <c r="C121" s="41"/>
      <c r="D121" s="42"/>
      <c r="E121" s="42"/>
      <c r="H121" s="39"/>
      <c r="I121" s="39"/>
    </row>
    <row r="122" spans="1:9" ht="15.6" x14ac:dyDescent="0.3">
      <c r="A122" s="3"/>
      <c r="B122" s="41"/>
      <c r="C122" s="41"/>
      <c r="D122" s="42"/>
      <c r="E122" s="42"/>
      <c r="H122" s="39"/>
      <c r="I122" s="39"/>
    </row>
    <row r="123" spans="1:9" ht="15.6" x14ac:dyDescent="0.3">
      <c r="A123" s="15" t="s">
        <v>331</v>
      </c>
      <c r="B123" s="111">
        <v>779.10682645557904</v>
      </c>
      <c r="C123" s="111">
        <v>754.79314598902499</v>
      </c>
      <c r="D123" s="42"/>
      <c r="E123" s="42"/>
      <c r="H123" s="39"/>
      <c r="I123" s="39"/>
    </row>
    <row r="124" spans="1:9" ht="15.6" x14ac:dyDescent="0.3">
      <c r="A124" s="14" t="s">
        <v>333</v>
      </c>
      <c r="B124" s="71">
        <f>B118</f>
        <v>1177.5823468745396</v>
      </c>
      <c r="C124" s="71">
        <f>C118</f>
        <v>1144.1860049910806</v>
      </c>
      <c r="D124" s="42"/>
      <c r="E124" s="42"/>
      <c r="H124" s="39"/>
      <c r="I124" s="39"/>
    </row>
    <row r="125" spans="1:9" ht="16.8" x14ac:dyDescent="0.3">
      <c r="A125" s="26" t="s">
        <v>70</v>
      </c>
      <c r="B125" s="60">
        <f>B123/B124</f>
        <v>0.66161557917663449</v>
      </c>
      <c r="C125" s="60">
        <f>C123/C124</f>
        <v>0.65967696047366786</v>
      </c>
      <c r="D125" s="42"/>
      <c r="E125" s="42"/>
      <c r="H125" s="39"/>
      <c r="I125" s="39"/>
    </row>
    <row r="126" spans="1:9" ht="16.8" x14ac:dyDescent="0.3">
      <c r="A126" s="26"/>
      <c r="B126" s="60"/>
      <c r="C126" s="60"/>
      <c r="D126" s="42"/>
      <c r="E126" s="42"/>
      <c r="H126" s="39"/>
      <c r="I126" s="39"/>
    </row>
    <row r="127" spans="1:9" ht="17.399999999999999" x14ac:dyDescent="0.3">
      <c r="A127" s="102"/>
      <c r="B127" s="41"/>
      <c r="C127" s="41"/>
      <c r="D127" s="42"/>
      <c r="E127" s="42"/>
      <c r="H127" s="39"/>
      <c r="I127" s="39"/>
    </row>
    <row r="128" spans="1:9" ht="16.8" x14ac:dyDescent="0.3">
      <c r="A128" s="26" t="s">
        <v>71</v>
      </c>
      <c r="B128" s="60"/>
      <c r="C128" s="41"/>
      <c r="D128" s="42"/>
      <c r="E128" s="42"/>
      <c r="H128" s="39"/>
      <c r="I128" s="39"/>
    </row>
    <row r="129" spans="1:9" ht="15.6" x14ac:dyDescent="0.3">
      <c r="A129" s="14"/>
      <c r="B129" s="60"/>
      <c r="C129" s="41"/>
      <c r="D129" s="42"/>
      <c r="E129" s="42"/>
      <c r="H129" s="39"/>
      <c r="I129" s="39"/>
    </row>
    <row r="130" spans="1:9" ht="15.6" x14ac:dyDescent="0.3">
      <c r="A130" s="15" t="s">
        <v>334</v>
      </c>
      <c r="B130" s="111">
        <v>188.11967640401301</v>
      </c>
      <c r="C130" s="111">
        <v>186.958559832557</v>
      </c>
      <c r="D130" s="42"/>
      <c r="E130" s="42"/>
      <c r="H130" s="39"/>
      <c r="I130" s="39"/>
    </row>
    <row r="131" spans="1:9" ht="15.6" x14ac:dyDescent="0.3">
      <c r="A131" s="14" t="s">
        <v>333</v>
      </c>
      <c r="B131" s="71">
        <f>B124</f>
        <v>1177.5823468745396</v>
      </c>
      <c r="C131" s="71">
        <f>C124</f>
        <v>1144.1860049910806</v>
      </c>
      <c r="D131" s="42"/>
      <c r="E131" s="42"/>
      <c r="G131" s="42"/>
      <c r="H131" s="39"/>
      <c r="I131" s="39"/>
    </row>
    <row r="132" spans="1:9" ht="16.8" x14ac:dyDescent="0.3">
      <c r="A132" s="26" t="s">
        <v>71</v>
      </c>
      <c r="B132" s="60">
        <f>B130/B131</f>
        <v>0.15975076129776206</v>
      </c>
      <c r="C132" s="60">
        <f>C130/C131</f>
        <v>0.16339874724653219</v>
      </c>
      <c r="D132" s="42"/>
      <c r="E132" s="42"/>
      <c r="G132" s="42"/>
      <c r="H132" s="39"/>
      <c r="I132" s="39"/>
    </row>
    <row r="133" spans="1:9" ht="16.8" x14ac:dyDescent="0.3">
      <c r="A133" s="26"/>
      <c r="B133" s="60"/>
      <c r="C133" s="60"/>
      <c r="D133" s="42"/>
      <c r="E133" s="42"/>
      <c r="G133" s="42"/>
      <c r="H133" s="39"/>
      <c r="I133" s="39"/>
    </row>
    <row r="134" spans="1:9" ht="15.6" x14ac:dyDescent="0.3">
      <c r="B134" s="41"/>
      <c r="C134" s="60"/>
      <c r="D134" s="42"/>
      <c r="E134" s="42"/>
      <c r="G134" s="42"/>
      <c r="H134" s="39"/>
      <c r="I134" s="39"/>
    </row>
    <row r="135" spans="1:9" ht="16.8" x14ac:dyDescent="0.3">
      <c r="A135" s="26" t="s">
        <v>72</v>
      </c>
      <c r="B135" s="60">
        <f>B125+B132</f>
        <v>0.82136634047439649</v>
      </c>
      <c r="C135" s="60">
        <f>C125+C132</f>
        <v>0.8230757077202</v>
      </c>
      <c r="D135" s="42"/>
      <c r="E135" s="42"/>
      <c r="G135" s="42"/>
      <c r="H135" s="39"/>
      <c r="I135" s="39"/>
    </row>
    <row r="136" spans="1:9" ht="16.8" x14ac:dyDescent="0.3">
      <c r="A136" s="26"/>
      <c r="B136" s="60"/>
      <c r="C136" s="60"/>
      <c r="D136" s="42"/>
      <c r="E136" s="42"/>
      <c r="G136" s="42"/>
      <c r="H136" s="39"/>
      <c r="I136" s="39"/>
    </row>
    <row r="137" spans="1:9" ht="15.6" x14ac:dyDescent="0.3">
      <c r="A137" s="40"/>
      <c r="B137" s="41"/>
      <c r="D137" s="42"/>
      <c r="E137" s="42"/>
      <c r="H137" s="39"/>
      <c r="I137" s="39"/>
    </row>
    <row r="138" spans="1:9" ht="17.399999999999999" x14ac:dyDescent="0.3">
      <c r="A138" s="109" t="s">
        <v>89</v>
      </c>
      <c r="B138" s="41"/>
      <c r="C138" s="60"/>
      <c r="D138" s="42"/>
      <c r="E138" s="42"/>
      <c r="H138" s="39"/>
      <c r="I138" s="39"/>
    </row>
    <row r="139" spans="1:9" ht="15.6" x14ac:dyDescent="0.3">
      <c r="A139" s="40"/>
      <c r="B139" s="41"/>
      <c r="C139" s="60"/>
      <c r="D139" s="42"/>
      <c r="E139" s="42"/>
      <c r="H139" s="39"/>
      <c r="I139" s="39"/>
    </row>
    <row r="140" spans="1:9" ht="16.8" x14ac:dyDescent="0.3">
      <c r="A140" s="23" t="s">
        <v>330</v>
      </c>
      <c r="B140" s="43"/>
      <c r="C140" s="43"/>
      <c r="D140" s="42"/>
      <c r="E140" s="42"/>
      <c r="G140" s="44"/>
      <c r="H140" s="39"/>
      <c r="I140" s="39"/>
    </row>
    <row r="141" spans="1:9" ht="16.8" x14ac:dyDescent="0.3">
      <c r="A141" s="23"/>
      <c r="B141" s="41"/>
      <c r="C141" s="41"/>
      <c r="D141" s="42"/>
      <c r="E141" s="42"/>
      <c r="G141" s="44"/>
      <c r="H141" s="39"/>
      <c r="I141" s="39"/>
    </row>
    <row r="142" spans="1:9" ht="15.6" x14ac:dyDescent="0.3">
      <c r="A142" s="40" t="s">
        <v>87</v>
      </c>
      <c r="B142" s="71">
        <v>308.41380463189961</v>
      </c>
      <c r="C142" s="71">
        <v>112.4597727604</v>
      </c>
      <c r="D142" s="42"/>
      <c r="E142" s="42"/>
      <c r="G142" s="44"/>
      <c r="H142" s="39"/>
      <c r="I142" s="39"/>
    </row>
    <row r="143" spans="1:9" ht="15.6" x14ac:dyDescent="0.3">
      <c r="A143" s="29" t="s">
        <v>56</v>
      </c>
      <c r="B143" s="71">
        <f>B145-B144</f>
        <v>0.83104228000001257</v>
      </c>
      <c r="C143" s="71">
        <f>C145-C144</f>
        <v>3.8858592000000023</v>
      </c>
      <c r="D143" s="42"/>
      <c r="E143" s="42"/>
      <c r="G143" s="44"/>
      <c r="H143" s="39"/>
      <c r="I143" s="39"/>
    </row>
    <row r="144" spans="1:9" ht="15.6" x14ac:dyDescent="0.3">
      <c r="A144" s="103" t="s">
        <v>313</v>
      </c>
      <c r="B144" s="114">
        <v>32.315917649999989</v>
      </c>
      <c r="C144" s="114">
        <v>28.430058450000001</v>
      </c>
      <c r="D144" s="42"/>
      <c r="E144" s="42"/>
      <c r="G144" s="44"/>
      <c r="H144" s="39"/>
      <c r="I144" s="39"/>
    </row>
    <row r="145" spans="1:9" ht="15.6" x14ac:dyDescent="0.3">
      <c r="A145" s="103" t="s">
        <v>314</v>
      </c>
      <c r="B145" s="114">
        <v>33.146959930000001</v>
      </c>
      <c r="C145" s="114">
        <v>32.315917650000003</v>
      </c>
      <c r="D145" s="42"/>
      <c r="E145" s="42"/>
      <c r="G145" s="44"/>
      <c r="H145" s="39"/>
      <c r="I145" s="39"/>
    </row>
    <row r="146" spans="1:9" ht="15.6" x14ac:dyDescent="0.3">
      <c r="A146" s="104" t="s">
        <v>57</v>
      </c>
      <c r="B146" s="111">
        <f>B143*-0.2</f>
        <v>-0.16620845600000253</v>
      </c>
      <c r="C146" s="111">
        <f>C143*-0.2</f>
        <v>-0.7771718400000005</v>
      </c>
      <c r="D146" s="42"/>
      <c r="E146" s="42"/>
      <c r="G146" s="44"/>
      <c r="H146" s="39"/>
      <c r="I146" s="39"/>
    </row>
    <row r="147" spans="1:9" ht="15.6" x14ac:dyDescent="0.3">
      <c r="A147" s="56" t="s">
        <v>88</v>
      </c>
      <c r="B147" s="71">
        <f>(B148+B149)/2</f>
        <v>1289.11624702009</v>
      </c>
      <c r="C147" s="71">
        <f>(C148+C149)/2</f>
        <v>1304.44856845299</v>
      </c>
      <c r="D147" s="42"/>
      <c r="E147" s="42"/>
      <c r="G147" s="44"/>
      <c r="H147" s="39"/>
      <c r="I147" s="39"/>
    </row>
    <row r="148" spans="1:9" ht="15.6" x14ac:dyDescent="0.3">
      <c r="A148" s="103" t="s">
        <v>313</v>
      </c>
      <c r="B148" s="110">
        <v>1210.55735103288</v>
      </c>
      <c r="C148" s="110">
        <v>1398.3397858731</v>
      </c>
      <c r="D148" s="42"/>
      <c r="E148" s="42"/>
      <c r="F148" s="45"/>
      <c r="G148" s="44"/>
      <c r="H148" s="39"/>
      <c r="I148" s="39"/>
    </row>
    <row r="149" spans="1:9" ht="15.6" x14ac:dyDescent="0.3">
      <c r="A149" s="103" t="s">
        <v>314</v>
      </c>
      <c r="B149" s="114">
        <v>1367.6751430073</v>
      </c>
      <c r="C149" s="114">
        <v>1210.55735103288</v>
      </c>
      <c r="D149" s="42"/>
      <c r="E149" s="42"/>
      <c r="F149" s="45"/>
      <c r="G149" s="39"/>
      <c r="H149" s="39"/>
      <c r="I149" s="39"/>
    </row>
    <row r="150" spans="1:9" ht="30.6" x14ac:dyDescent="0.3">
      <c r="A150" s="56" t="s">
        <v>81</v>
      </c>
      <c r="B150" s="71">
        <f>(B144+B145)/2*0.8</f>
        <v>26.185151032</v>
      </c>
      <c r="C150" s="71">
        <f>(C144+C145)/2*0.8</f>
        <v>24.298390440000006</v>
      </c>
      <c r="D150" s="42"/>
      <c r="E150" s="42"/>
      <c r="F150" s="45"/>
      <c r="G150" s="39"/>
      <c r="H150" s="39"/>
      <c r="I150" s="39"/>
    </row>
    <row r="151" spans="1:9" ht="16.8" x14ac:dyDescent="0.3">
      <c r="A151" s="23" t="s">
        <v>330</v>
      </c>
      <c r="B151" s="100">
        <f>(B142+B143+B146)/(B147+B150)</f>
        <v>0.23498693068648221</v>
      </c>
      <c r="C151" s="100">
        <f>(C142+C143+C146)/(C147+C150)</f>
        <v>8.6975521822968291E-2</v>
      </c>
      <c r="D151" s="42"/>
      <c r="E151" s="42"/>
      <c r="F151" s="45"/>
      <c r="G151" s="39"/>
      <c r="H151" s="39"/>
      <c r="I151" s="39"/>
    </row>
    <row r="152" spans="1:9" ht="16.8" x14ac:dyDescent="0.3">
      <c r="A152" s="23"/>
      <c r="B152" s="100"/>
      <c r="C152" s="100"/>
      <c r="D152" s="42"/>
      <c r="E152" s="42"/>
      <c r="F152" s="45"/>
      <c r="G152" s="39"/>
      <c r="H152" s="39"/>
      <c r="I152" s="39"/>
    </row>
    <row r="153" spans="1:9" ht="15.6" x14ac:dyDescent="0.3">
      <c r="A153" s="40"/>
      <c r="B153" s="46"/>
      <c r="C153" s="100"/>
      <c r="D153" s="42"/>
      <c r="E153" s="42"/>
      <c r="F153" s="67"/>
      <c r="G153" s="47"/>
      <c r="H153" s="47"/>
      <c r="I153" s="39"/>
    </row>
    <row r="154" spans="1:9" ht="16.8" x14ac:dyDescent="0.3">
      <c r="A154" s="23" t="s">
        <v>71</v>
      </c>
      <c r="B154" s="46"/>
      <c r="C154" s="46"/>
      <c r="D154" s="42"/>
      <c r="E154" s="42"/>
      <c r="F154" s="67"/>
      <c r="G154" s="47"/>
      <c r="H154" s="47"/>
      <c r="I154" s="39"/>
    </row>
    <row r="155" spans="1:9" ht="16.8" x14ac:dyDescent="0.3">
      <c r="A155" s="23"/>
      <c r="B155" s="46"/>
      <c r="C155" s="46"/>
      <c r="D155" s="42"/>
      <c r="E155" s="42"/>
      <c r="F155" s="67"/>
      <c r="G155" s="47"/>
      <c r="H155" s="47"/>
      <c r="I155" s="39"/>
    </row>
    <row r="156" spans="1:9" ht="15.6" x14ac:dyDescent="0.3">
      <c r="A156" s="148" t="s">
        <v>341</v>
      </c>
      <c r="B156" s="46"/>
      <c r="C156" s="46"/>
      <c r="D156" s="42"/>
      <c r="E156" s="42"/>
      <c r="F156" s="67"/>
      <c r="G156" s="47"/>
      <c r="H156" s="47"/>
      <c r="I156" s="39"/>
    </row>
    <row r="157" spans="1:9" ht="15.6" x14ac:dyDescent="0.3">
      <c r="A157" s="40"/>
      <c r="B157" s="46"/>
      <c r="C157" s="46"/>
      <c r="D157" s="42"/>
      <c r="E157" s="42"/>
      <c r="F157" s="67"/>
      <c r="G157" s="47"/>
      <c r="H157" s="47"/>
      <c r="I157" s="39"/>
    </row>
    <row r="158" spans="1:9" ht="15.6" x14ac:dyDescent="0.3">
      <c r="A158" s="104" t="s">
        <v>319</v>
      </c>
      <c r="B158" s="149">
        <v>-126.76874543000001</v>
      </c>
      <c r="C158" s="108">
        <v>-112.70158902999999</v>
      </c>
      <c r="D158" s="42"/>
      <c r="E158" s="42"/>
      <c r="F158" s="40"/>
      <c r="G158" s="116"/>
      <c r="H158" s="115"/>
      <c r="I158" s="39"/>
    </row>
    <row r="159" spans="1:9" ht="15.6" x14ac:dyDescent="0.3">
      <c r="A159" s="150" t="s">
        <v>317</v>
      </c>
      <c r="B159" s="70">
        <v>114.98294989062799</v>
      </c>
      <c r="C159" s="70">
        <f>109.388294097006+2.4+1.22442624589999</f>
        <v>113.01272034290599</v>
      </c>
      <c r="D159" s="42"/>
      <c r="E159" s="42"/>
      <c r="F159" s="67"/>
      <c r="G159" s="47"/>
      <c r="H159" s="47"/>
      <c r="I159" s="39"/>
    </row>
    <row r="160" spans="1:9" ht="15.6" x14ac:dyDescent="0.3">
      <c r="A160" s="87" t="s">
        <v>320</v>
      </c>
      <c r="B160" s="82">
        <v>13.4100575564</v>
      </c>
      <c r="C160" s="82">
        <v>9.3487595600000013</v>
      </c>
      <c r="D160" s="42"/>
      <c r="E160" s="42"/>
      <c r="F160" s="67"/>
      <c r="G160" s="47"/>
      <c r="H160" s="47"/>
      <c r="I160" s="39"/>
    </row>
    <row r="161" spans="1:9" ht="15.6" x14ac:dyDescent="0.3">
      <c r="A161" s="38" t="s">
        <v>58</v>
      </c>
      <c r="B161" s="72">
        <f>SUM(B159:B160)</f>
        <v>128.393007447028</v>
      </c>
      <c r="C161" s="72">
        <f>SUM(C159:C160)</f>
        <v>122.361479902906</v>
      </c>
      <c r="D161" s="42"/>
      <c r="E161" s="42"/>
      <c r="F161" s="67"/>
      <c r="G161" s="47"/>
      <c r="H161" s="47"/>
      <c r="I161" s="39"/>
    </row>
    <row r="162" spans="1:9" ht="16.8" x14ac:dyDescent="0.3">
      <c r="A162" s="151" t="s">
        <v>71</v>
      </c>
      <c r="B162" s="152">
        <f>-B158/B161</f>
        <v>0.9873492953446229</v>
      </c>
      <c r="C162" s="152">
        <f>-C158/C161</f>
        <v>0.92105447825107101</v>
      </c>
      <c r="D162" s="42"/>
      <c r="E162" s="42"/>
      <c r="F162" s="45"/>
      <c r="G162" s="39"/>
      <c r="H162" s="39"/>
      <c r="I162" s="39"/>
    </row>
    <row r="163" spans="1:9" ht="15.6" x14ac:dyDescent="0.3">
      <c r="B163" s="43"/>
      <c r="C163" s="43"/>
      <c r="D163" s="42"/>
      <c r="E163" s="42"/>
      <c r="F163" s="45"/>
      <c r="G163" s="39"/>
      <c r="H163" s="39"/>
      <c r="I163" s="39"/>
    </row>
    <row r="164" spans="1:9" ht="15.6" x14ac:dyDescent="0.3">
      <c r="A164" s="34"/>
      <c r="B164" s="47"/>
      <c r="C164" s="47"/>
      <c r="D164" s="48"/>
      <c r="E164" s="42"/>
      <c r="F164" s="45"/>
      <c r="G164" s="39"/>
      <c r="H164" s="39"/>
      <c r="I164" s="39"/>
    </row>
    <row r="165" spans="1:9" ht="15.6" x14ac:dyDescent="0.3">
      <c r="A165" s="27"/>
      <c r="B165" s="27"/>
      <c r="C165" s="27"/>
      <c r="D165" s="28"/>
    </row>
    <row r="166" spans="1:9" ht="15.6" x14ac:dyDescent="0.3">
      <c r="B166" s="35"/>
      <c r="C166" s="35"/>
      <c r="D166" s="36"/>
      <c r="E166" s="52"/>
      <c r="F166" s="52"/>
      <c r="G166" s="69"/>
      <c r="H166" s="69"/>
    </row>
    <row r="167" spans="1:9" ht="17.399999999999999" x14ac:dyDescent="0.3">
      <c r="A167" s="109" t="s">
        <v>92</v>
      </c>
      <c r="B167" s="27"/>
      <c r="C167" s="27"/>
      <c r="D167" s="45" t="s">
        <v>38</v>
      </c>
    </row>
    <row r="168" spans="1:9" x14ac:dyDescent="0.25">
      <c r="D168" s="42"/>
    </row>
    <row r="169" spans="1:9" ht="16.8" x14ac:dyDescent="0.3">
      <c r="A169" s="26" t="s">
        <v>357</v>
      </c>
      <c r="D169" s="42"/>
    </row>
    <row r="170" spans="1:9" ht="15.6" x14ac:dyDescent="0.3">
      <c r="A170" s="28"/>
      <c r="B170" s="28"/>
      <c r="C170" s="28"/>
      <c r="D170" s="28"/>
      <c r="F170" s="45"/>
      <c r="G170" s="29"/>
    </row>
    <row r="171" spans="1:9" x14ac:dyDescent="0.25">
      <c r="A171" s="96" t="s">
        <v>327</v>
      </c>
      <c r="B171" s="108">
        <v>11907.75905441</v>
      </c>
      <c r="C171" s="108">
        <v>12386.017020220001</v>
      </c>
      <c r="D171" s="42"/>
      <c r="E171" s="42"/>
    </row>
    <row r="172" spans="1:9" x14ac:dyDescent="0.25">
      <c r="A172" s="73" t="s">
        <v>91</v>
      </c>
      <c r="B172" s="70">
        <v>555.35185000000001</v>
      </c>
      <c r="C172" s="70">
        <v>555.35185000000001</v>
      </c>
      <c r="D172" s="70"/>
      <c r="E172" s="70"/>
    </row>
    <row r="173" spans="1:9" ht="16.8" x14ac:dyDescent="0.3">
      <c r="A173" s="26" t="s">
        <v>0</v>
      </c>
      <c r="B173" s="39">
        <f>+B171/B172</f>
        <v>21.441828373147583</v>
      </c>
      <c r="C173" s="39">
        <f>+C171/C172</f>
        <v>22.303008480515551</v>
      </c>
      <c r="D173" s="45"/>
      <c r="E173" s="45"/>
    </row>
    <row r="174" spans="1:9" ht="15.6" x14ac:dyDescent="0.3">
      <c r="A174" s="28"/>
      <c r="B174" s="39"/>
      <c r="C174" s="39"/>
      <c r="D174" s="45"/>
      <c r="E174" s="45"/>
    </row>
    <row r="175" spans="1:9" ht="16.8" x14ac:dyDescent="0.3">
      <c r="A175" s="26" t="s">
        <v>83</v>
      </c>
      <c r="E175" s="51"/>
    </row>
    <row r="176" spans="1:9" ht="16.8" x14ac:dyDescent="0.3">
      <c r="A176" s="26"/>
      <c r="E176" s="51"/>
    </row>
    <row r="177" spans="1:7" x14ac:dyDescent="0.25">
      <c r="A177" s="106" t="s">
        <v>327</v>
      </c>
      <c r="B177" s="70">
        <f>B171</f>
        <v>11907.75905441</v>
      </c>
      <c r="C177" s="70">
        <f>C171</f>
        <v>12386.017020220001</v>
      </c>
      <c r="D177" s="42"/>
      <c r="E177" s="42"/>
      <c r="F177" s="42"/>
    </row>
    <row r="178" spans="1:7" x14ac:dyDescent="0.25">
      <c r="A178" s="30" t="s">
        <v>64</v>
      </c>
      <c r="B178" s="71">
        <f>B13</f>
        <v>34.46875069</v>
      </c>
      <c r="C178" s="71">
        <f>C13</f>
        <v>33.639911040000001</v>
      </c>
      <c r="D178" s="42"/>
      <c r="E178" s="42"/>
      <c r="F178" s="42"/>
    </row>
    <row r="179" spans="1:7" x14ac:dyDescent="0.25">
      <c r="A179" s="30" t="s">
        <v>66</v>
      </c>
      <c r="B179" s="71">
        <v>-436.56901174066002</v>
      </c>
      <c r="C179" s="71">
        <v>-972.8633317</v>
      </c>
      <c r="D179" s="74"/>
      <c r="E179" s="42"/>
      <c r="F179" s="42"/>
    </row>
    <row r="180" spans="1:7" x14ac:dyDescent="0.25">
      <c r="A180" s="101" t="s">
        <v>67</v>
      </c>
      <c r="B180" s="111">
        <f>B178*-0.2</f>
        <v>-6.8937501380000006</v>
      </c>
      <c r="C180" s="111">
        <f>C178*-0.2</f>
        <v>-6.7279822080000002</v>
      </c>
      <c r="D180" s="42"/>
      <c r="E180" s="42"/>
    </row>
    <row r="181" spans="1:7" ht="15.6" x14ac:dyDescent="0.3">
      <c r="A181" s="27" t="s">
        <v>58</v>
      </c>
      <c r="B181" s="88">
        <f>SUM(B177:B180)</f>
        <v>11498.765043221341</v>
      </c>
      <c r="C181" s="88">
        <f>SUM(C177:C180)</f>
        <v>11440.065617352</v>
      </c>
      <c r="D181" s="42"/>
      <c r="E181" s="42"/>
      <c r="F181" s="42"/>
    </row>
    <row r="182" spans="1:7" x14ac:dyDescent="0.25">
      <c r="A182" s="73" t="s">
        <v>91</v>
      </c>
      <c r="B182" s="70">
        <v>555.35185000000001</v>
      </c>
      <c r="C182" s="70">
        <v>555.35185000000001</v>
      </c>
      <c r="D182" s="70"/>
      <c r="E182" s="70"/>
      <c r="F182" s="42"/>
    </row>
    <row r="183" spans="1:7" ht="16.8" x14ac:dyDescent="0.3">
      <c r="A183" s="26" t="s">
        <v>83</v>
      </c>
      <c r="B183" s="39">
        <f>B181/B182</f>
        <v>20.70536911549199</v>
      </c>
      <c r="C183" s="39">
        <f>C181/C182</f>
        <v>20.599671392743176</v>
      </c>
      <c r="D183" s="45"/>
      <c r="E183" s="45"/>
    </row>
    <row r="184" spans="1:7" ht="15.6" x14ac:dyDescent="0.3">
      <c r="A184" s="75"/>
      <c r="B184" s="27"/>
      <c r="C184" s="27"/>
      <c r="D184" s="28"/>
      <c r="E184" s="51"/>
    </row>
    <row r="185" spans="1:7" ht="16.8" x14ac:dyDescent="0.3">
      <c r="A185" s="26" t="s">
        <v>37</v>
      </c>
      <c r="B185" s="75"/>
      <c r="C185" s="75"/>
      <c r="D185" s="28"/>
      <c r="E185" s="51"/>
      <c r="G185" s="30" t="s">
        <v>38</v>
      </c>
    </row>
    <row r="186" spans="1:7" ht="16.8" x14ac:dyDescent="0.3">
      <c r="A186" s="26"/>
      <c r="B186" s="75"/>
      <c r="C186" s="75"/>
      <c r="D186" s="28"/>
      <c r="E186" s="51"/>
    </row>
    <row r="187" spans="1:7" x14ac:dyDescent="0.25">
      <c r="A187" s="107" t="s">
        <v>91</v>
      </c>
      <c r="B187" s="108">
        <v>555.35185000000001</v>
      </c>
      <c r="C187" s="108">
        <v>555.35185000000001</v>
      </c>
      <c r="D187" s="70"/>
      <c r="E187" s="51"/>
    </row>
    <row r="188" spans="1:7" x14ac:dyDescent="0.25">
      <c r="A188" s="73" t="s">
        <v>65</v>
      </c>
      <c r="B188" s="42">
        <v>38.909999999999997</v>
      </c>
      <c r="C188" s="42">
        <v>38.409999999999997</v>
      </c>
      <c r="D188" s="42"/>
      <c r="E188" s="51"/>
    </row>
    <row r="189" spans="1:7" s="27" customFormat="1" ht="16.8" x14ac:dyDescent="0.3">
      <c r="A189" s="26" t="s">
        <v>37</v>
      </c>
      <c r="B189" s="88">
        <f>+B187*B188</f>
        <v>21608.740483499998</v>
      </c>
      <c r="C189" s="88">
        <f>+C187*C188</f>
        <v>21331.064558499998</v>
      </c>
      <c r="D189" s="45"/>
      <c r="E189" s="51"/>
      <c r="F189" s="29"/>
    </row>
    <row r="190" spans="1:7" ht="15.6" x14ac:dyDescent="0.3">
      <c r="E190" s="51"/>
      <c r="F190" s="28"/>
    </row>
    <row r="191" spans="1:7" s="27" customFormat="1" ht="15.6" hidden="1" x14ac:dyDescent="0.3">
      <c r="A191" s="27" t="s">
        <v>40</v>
      </c>
      <c r="B191" s="72"/>
      <c r="C191" s="72">
        <v>750748018</v>
      </c>
      <c r="D191" s="72"/>
      <c r="E191" s="51"/>
      <c r="F191" s="29"/>
    </row>
    <row r="192" spans="1:7" ht="15.6" hidden="1" x14ac:dyDescent="0.3">
      <c r="F192" s="28"/>
    </row>
    <row r="194" spans="1:7" ht="15.6" hidden="1" x14ac:dyDescent="0.3">
      <c r="A194" s="76" t="s">
        <v>41</v>
      </c>
      <c r="B194" s="77"/>
      <c r="C194" s="77"/>
      <c r="D194" s="78"/>
    </row>
    <row r="195" spans="1:7" ht="15.6" hidden="1" x14ac:dyDescent="0.3">
      <c r="A195" s="79"/>
      <c r="B195" s="35" t="s">
        <v>42</v>
      </c>
      <c r="C195" s="35" t="s">
        <v>43</v>
      </c>
      <c r="D195" s="80"/>
      <c r="E195" s="70"/>
    </row>
    <row r="196" spans="1:7" hidden="1" x14ac:dyDescent="0.25">
      <c r="A196" s="81" t="s">
        <v>44</v>
      </c>
      <c r="B196" s="82">
        <v>560000000</v>
      </c>
      <c r="C196" s="82">
        <v>560000000</v>
      </c>
      <c r="D196" s="82"/>
      <c r="E196" s="82"/>
      <c r="F196" s="82"/>
      <c r="G196" s="71"/>
    </row>
    <row r="197" spans="1:7" hidden="1" x14ac:dyDescent="0.25">
      <c r="A197" s="81" t="s">
        <v>45</v>
      </c>
      <c r="B197" s="83">
        <f>(560000000*365)/365</f>
        <v>560000000</v>
      </c>
      <c r="C197" s="83">
        <f>(560000000*365)/365</f>
        <v>560000000</v>
      </c>
      <c r="D197" s="82"/>
      <c r="E197" s="82"/>
      <c r="F197" s="82"/>
    </row>
    <row r="198" spans="1:7" hidden="1" x14ac:dyDescent="0.25">
      <c r="A198" s="81"/>
      <c r="B198" s="40"/>
      <c r="C198" s="40"/>
      <c r="D198" s="82"/>
    </row>
    <row r="199" spans="1:7" ht="15.6" hidden="1" x14ac:dyDescent="0.3">
      <c r="A199" s="84" t="s">
        <v>46</v>
      </c>
      <c r="B199" s="37"/>
      <c r="C199" s="37"/>
      <c r="D199" s="82"/>
      <c r="G199" s="30" t="s">
        <v>47</v>
      </c>
    </row>
    <row r="200" spans="1:7" hidden="1" x14ac:dyDescent="0.25">
      <c r="A200" s="85" t="s">
        <v>44</v>
      </c>
      <c r="B200" s="86">
        <f>A218</f>
        <v>560000000</v>
      </c>
      <c r="C200" s="86">
        <v>560000000</v>
      </c>
      <c r="D200" s="82"/>
      <c r="E200" s="70"/>
      <c r="F200" s="82"/>
    </row>
    <row r="201" spans="1:7" hidden="1" x14ac:dyDescent="0.25">
      <c r="A201" s="85" t="s">
        <v>45</v>
      </c>
      <c r="B201" s="86">
        <f>A218</f>
        <v>560000000</v>
      </c>
      <c r="C201" s="86">
        <v>560000000</v>
      </c>
      <c r="D201" s="82" t="s">
        <v>38</v>
      </c>
      <c r="E201" s="70"/>
      <c r="F201" s="82"/>
    </row>
    <row r="202" spans="1:7" hidden="1" x14ac:dyDescent="0.25">
      <c r="A202" s="81"/>
      <c r="B202" s="40"/>
      <c r="C202" s="40"/>
      <c r="D202" s="87"/>
      <c r="F202" s="70"/>
    </row>
    <row r="203" spans="1:7" ht="15.6" hidden="1" x14ac:dyDescent="0.3">
      <c r="A203" s="88" t="s">
        <v>48</v>
      </c>
      <c r="B203" s="88"/>
      <c r="C203" s="88"/>
      <c r="D203" s="72"/>
    </row>
    <row r="204" spans="1:7" hidden="1" x14ac:dyDescent="0.25">
      <c r="A204" s="57" t="s">
        <v>49</v>
      </c>
      <c r="B204" s="30" t="s">
        <v>50</v>
      </c>
      <c r="C204" s="30" t="s">
        <v>51</v>
      </c>
    </row>
    <row r="205" spans="1:7" hidden="1" x14ac:dyDescent="0.25">
      <c r="A205" s="57">
        <v>0</v>
      </c>
      <c r="B205" s="30">
        <v>0</v>
      </c>
      <c r="C205" s="30">
        <v>99</v>
      </c>
    </row>
    <row r="206" spans="1:7" ht="15.6" hidden="1" x14ac:dyDescent="0.3">
      <c r="A206" s="71"/>
      <c r="B206" s="71">
        <f>SUM(B205:B205)</f>
        <v>0</v>
      </c>
      <c r="C206" s="71">
        <f>SUM(C205:C205)</f>
        <v>99</v>
      </c>
      <c r="D206" s="28" t="s">
        <v>52</v>
      </c>
      <c r="F206" s="70"/>
    </row>
    <row r="207" spans="1:7" hidden="1" x14ac:dyDescent="0.25">
      <c r="A207" s="71"/>
      <c r="B207" s="71"/>
      <c r="C207" s="71"/>
      <c r="F207" s="70"/>
    </row>
    <row r="208" spans="1:7" ht="15.6" hidden="1" x14ac:dyDescent="0.3">
      <c r="A208" s="88">
        <f>(A205*C205)/99</f>
        <v>0</v>
      </c>
      <c r="B208" s="88"/>
      <c r="C208" s="88"/>
      <c r="D208" s="27" t="s">
        <v>53</v>
      </c>
      <c r="E208" s="28"/>
      <c r="F208" s="89"/>
    </row>
    <row r="209" spans="1:10" ht="15.6" hidden="1" x14ac:dyDescent="0.3">
      <c r="A209" s="71"/>
      <c r="B209" s="71"/>
      <c r="C209" s="71"/>
      <c r="D209" s="28"/>
    </row>
    <row r="210" spans="1:10" ht="15.6" hidden="1" x14ac:dyDescent="0.3">
      <c r="A210" s="71"/>
      <c r="B210" s="71"/>
      <c r="C210" s="71"/>
      <c r="D210" s="28"/>
    </row>
    <row r="211" spans="1:10" ht="15.6" hidden="1" x14ac:dyDescent="0.3">
      <c r="A211" s="27" t="s">
        <v>54</v>
      </c>
      <c r="B211" s="30" t="s">
        <v>38</v>
      </c>
      <c r="E211" s="70"/>
    </row>
    <row r="212" spans="1:10" hidden="1" x14ac:dyDescent="0.25"/>
    <row r="213" spans="1:10" hidden="1" x14ac:dyDescent="0.25">
      <c r="A213" s="71"/>
    </row>
    <row r="214" spans="1:10" hidden="1" x14ac:dyDescent="0.25">
      <c r="A214" s="71">
        <v>560000000</v>
      </c>
      <c r="B214" s="30">
        <f>-B205</f>
        <v>0</v>
      </c>
      <c r="C214" s="30">
        <v>99</v>
      </c>
    </row>
    <row r="215" spans="1:10" hidden="1" x14ac:dyDescent="0.25">
      <c r="A215" s="71">
        <f>A214+B214</f>
        <v>560000000</v>
      </c>
      <c r="C215" s="30">
        <v>0</v>
      </c>
    </row>
    <row r="216" spans="1:10" hidden="1" x14ac:dyDescent="0.25">
      <c r="A216" s="71"/>
      <c r="B216" s="71"/>
      <c r="C216" s="71"/>
    </row>
    <row r="217" spans="1:10" ht="15.6" hidden="1" x14ac:dyDescent="0.3">
      <c r="B217" s="88"/>
      <c r="C217" s="88">
        <f>SUM(C214:C216)</f>
        <v>99</v>
      </c>
      <c r="D217" s="72"/>
    </row>
    <row r="218" spans="1:10" ht="15.6" hidden="1" x14ac:dyDescent="0.3">
      <c r="A218" s="90">
        <f>(A214*C214+A215*C215)/99</f>
        <v>560000000</v>
      </c>
      <c r="E218" s="28"/>
    </row>
    <row r="219" spans="1:10" hidden="1" x14ac:dyDescent="0.25"/>
    <row r="220" spans="1:10" hidden="1" x14ac:dyDescent="0.25">
      <c r="B220" s="71"/>
      <c r="C220" s="71"/>
    </row>
    <row r="221" spans="1:10" hidden="1" x14ac:dyDescent="0.25">
      <c r="A221" s="71"/>
      <c r="B221" s="71"/>
      <c r="C221" s="71"/>
    </row>
    <row r="222" spans="1:10" hidden="1" x14ac:dyDescent="0.25">
      <c r="A222" s="71"/>
      <c r="B222" s="71">
        <f>A214-A208</f>
        <v>560000000</v>
      </c>
      <c r="C222" s="71"/>
    </row>
    <row r="223" spans="1:10" hidden="1" x14ac:dyDescent="0.25"/>
    <row r="224" spans="1:10" s="29" customFormat="1" hidden="1" x14ac:dyDescent="0.25">
      <c r="A224" s="30"/>
      <c r="B224" s="30"/>
      <c r="C224" s="30"/>
      <c r="G224" s="30"/>
      <c r="H224" s="30"/>
      <c r="I224" s="30"/>
      <c r="J224" s="30"/>
    </row>
    <row r="225" spans="1:10" s="29" customFormat="1" hidden="1" x14ac:dyDescent="0.25">
      <c r="A225" s="71"/>
      <c r="B225" s="82"/>
      <c r="C225" s="82"/>
      <c r="G225" s="30"/>
      <c r="H225" s="30"/>
      <c r="I225" s="30"/>
      <c r="J225" s="30"/>
    </row>
    <row r="226" spans="1:10" s="29" customFormat="1" hidden="1" x14ac:dyDescent="0.25">
      <c r="A226" s="30"/>
      <c r="B226" s="82"/>
      <c r="C226" s="82"/>
      <c r="G226" s="30"/>
      <c r="H226" s="30"/>
      <c r="I226" s="30"/>
      <c r="J226" s="30"/>
    </row>
    <row r="227" spans="1:10" s="29" customFormat="1" hidden="1" x14ac:dyDescent="0.25">
      <c r="A227" s="30"/>
      <c r="B227" s="82"/>
      <c r="C227" s="82"/>
      <c r="G227" s="30"/>
      <c r="H227" s="30"/>
      <c r="I227" s="30"/>
      <c r="J227" s="30"/>
    </row>
    <row r="228" spans="1:10" s="29" customFormat="1" hidden="1" x14ac:dyDescent="0.25">
      <c r="A228" s="30"/>
      <c r="B228" s="82"/>
      <c r="C228" s="82"/>
      <c r="G228" s="30"/>
      <c r="H228" s="30"/>
      <c r="I228" s="30"/>
      <c r="J228" s="30"/>
    </row>
  </sheetData>
  <pageMargins left="0.7" right="0.7" top="0.75" bottom="0.75" header="0.3" footer="0.3"/>
  <pageSetup paperSize="9" scale="71" orientation="portrait" r:id="rId1"/>
  <headerFooter alignWithMargins="0"/>
  <rowBreaks count="4" manualBreakCount="4">
    <brk id="56" max="2" man="1"/>
    <brk id="109" max="2" man="1"/>
    <brk id="165" max="2" man="1"/>
    <brk id="21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6"/>
  <sheetViews>
    <sheetView showGridLines="0" zoomScaleNormal="100" workbookViewId="0">
      <selection activeCell="A7" sqref="A7:I7"/>
    </sheetView>
  </sheetViews>
  <sheetFormatPr defaultColWidth="9.109375" defaultRowHeight="14.4" x14ac:dyDescent="0.3"/>
  <cols>
    <col min="1" max="1" width="32.88671875" style="118" customWidth="1"/>
    <col min="2" max="2" width="6.5546875" style="118" customWidth="1"/>
    <col min="3" max="3" width="13.109375" style="118" customWidth="1"/>
    <col min="4" max="4" width="13.44140625" style="118" customWidth="1"/>
    <col min="5" max="5" width="12.5546875" style="118" customWidth="1"/>
    <col min="6" max="6" width="12.88671875" style="118" customWidth="1"/>
    <col min="7" max="7" width="10.88671875" style="118" customWidth="1"/>
    <col min="8" max="8" width="11.6640625" style="118" customWidth="1"/>
    <col min="9" max="9" width="14.44140625" style="118" customWidth="1"/>
    <col min="10" max="11" width="13.5546875" style="118" bestFit="1" customWidth="1"/>
    <col min="12" max="16384" width="9.109375" style="118"/>
  </cols>
  <sheetData>
    <row r="1" spans="1:9" ht="29.1" customHeight="1" x14ac:dyDescent="0.3">
      <c r="A1" s="117" t="s">
        <v>94</v>
      </c>
    </row>
    <row r="2" spans="1:9" ht="16.2" x14ac:dyDescent="0.3">
      <c r="A2" s="154" t="s">
        <v>95</v>
      </c>
      <c r="B2" s="154"/>
      <c r="C2" s="154"/>
      <c r="D2" s="154"/>
      <c r="E2" s="154"/>
      <c r="F2" s="154"/>
      <c r="G2" s="154"/>
      <c r="H2" s="154"/>
      <c r="I2" s="154"/>
    </row>
    <row r="3" spans="1:9" x14ac:dyDescent="0.3">
      <c r="A3" s="155" t="s">
        <v>96</v>
      </c>
      <c r="B3" s="155"/>
      <c r="C3" s="155"/>
      <c r="D3" s="155"/>
      <c r="E3" s="155"/>
      <c r="F3" s="155"/>
      <c r="G3" s="155"/>
      <c r="H3" s="155"/>
      <c r="I3" s="155"/>
    </row>
    <row r="4" spans="1:9" x14ac:dyDescent="0.3">
      <c r="A4" s="155" t="s">
        <v>97</v>
      </c>
      <c r="B4" s="155"/>
      <c r="C4" s="155"/>
      <c r="D4" s="155"/>
      <c r="E4" s="155"/>
      <c r="F4" s="155"/>
      <c r="G4" s="155"/>
      <c r="H4" s="155"/>
      <c r="I4" s="155"/>
    </row>
    <row r="5" spans="1:9" x14ac:dyDescent="0.3">
      <c r="A5" s="155" t="s">
        <v>98</v>
      </c>
      <c r="B5" s="155"/>
      <c r="C5" s="155"/>
      <c r="D5" s="155"/>
      <c r="E5" s="155"/>
      <c r="F5" s="155"/>
      <c r="G5" s="155"/>
      <c r="H5" s="155"/>
      <c r="I5" s="155"/>
    </row>
    <row r="6" spans="1:9" x14ac:dyDescent="0.3">
      <c r="A6" s="155" t="s">
        <v>99</v>
      </c>
      <c r="B6" s="155"/>
      <c r="C6" s="155"/>
      <c r="D6" s="155"/>
      <c r="E6" s="155"/>
      <c r="F6" s="155"/>
      <c r="G6" s="155"/>
      <c r="H6" s="155"/>
      <c r="I6" s="155"/>
    </row>
    <row r="7" spans="1:9" x14ac:dyDescent="0.3">
      <c r="A7" s="153" t="s">
        <v>100</v>
      </c>
      <c r="B7" s="153"/>
      <c r="C7" s="153"/>
      <c r="D7" s="153"/>
      <c r="E7" s="153"/>
      <c r="F7" s="153"/>
      <c r="G7" s="153"/>
      <c r="H7" s="153"/>
      <c r="I7" s="153"/>
    </row>
    <row r="8" spans="1:9" x14ac:dyDescent="0.3">
      <c r="A8" s="153" t="s">
        <v>101</v>
      </c>
      <c r="B8" s="153"/>
      <c r="C8" s="153"/>
      <c r="D8" s="153"/>
      <c r="E8" s="153"/>
      <c r="F8" s="153"/>
      <c r="G8" s="153"/>
      <c r="H8" s="153"/>
      <c r="I8" s="153"/>
    </row>
    <row r="9" spans="1:9" x14ac:dyDescent="0.3">
      <c r="A9" s="153" t="s">
        <v>102</v>
      </c>
      <c r="B9" s="153"/>
      <c r="C9" s="153"/>
      <c r="D9" s="153"/>
      <c r="E9" s="153"/>
      <c r="F9" s="153"/>
      <c r="G9" s="153"/>
      <c r="H9" s="153"/>
      <c r="I9" s="153"/>
    </row>
    <row r="10" spans="1:9" ht="27.75" customHeight="1" x14ac:dyDescent="0.3">
      <c r="A10" s="119"/>
      <c r="B10" s="119"/>
      <c r="C10" s="120" t="s">
        <v>55</v>
      </c>
      <c r="D10" s="120" t="s">
        <v>79</v>
      </c>
      <c r="E10" s="120" t="s">
        <v>342</v>
      </c>
      <c r="F10" s="120" t="s">
        <v>343</v>
      </c>
      <c r="G10" s="120" t="s">
        <v>344</v>
      </c>
      <c r="H10" s="120" t="s">
        <v>103</v>
      </c>
      <c r="I10" s="120" t="s">
        <v>345</v>
      </c>
    </row>
    <row r="11" spans="1:9" x14ac:dyDescent="0.3">
      <c r="A11" s="121" t="s">
        <v>104</v>
      </c>
      <c r="B11" s="122"/>
      <c r="C11" s="123"/>
      <c r="D11" s="123"/>
      <c r="E11" s="123"/>
      <c r="F11" s="123"/>
      <c r="G11" s="123"/>
      <c r="H11" s="123"/>
      <c r="I11" s="123"/>
    </row>
    <row r="12" spans="1:9" x14ac:dyDescent="0.3">
      <c r="A12" s="124" t="s">
        <v>105</v>
      </c>
      <c r="B12" s="119"/>
      <c r="C12" s="126">
        <v>4674808341.8299999</v>
      </c>
      <c r="D12" s="126">
        <v>2759097304.7399998</v>
      </c>
      <c r="E12" s="126">
        <v>1602876312.5999999</v>
      </c>
      <c r="F12" s="125"/>
      <c r="G12" s="125"/>
      <c r="H12" s="125"/>
      <c r="I12" s="126">
        <v>9036781959.1700001</v>
      </c>
    </row>
    <row r="13" spans="1:9" x14ac:dyDescent="0.3">
      <c r="A13" s="124" t="s">
        <v>106</v>
      </c>
      <c r="B13" s="119"/>
      <c r="C13" s="125"/>
      <c r="D13" s="125"/>
      <c r="E13" s="126">
        <v>94053.09</v>
      </c>
      <c r="F13" s="125"/>
      <c r="G13" s="125"/>
      <c r="H13" s="125"/>
      <c r="I13" s="126">
        <v>94053.09</v>
      </c>
    </row>
    <row r="14" spans="1:9" x14ac:dyDescent="0.3">
      <c r="A14" s="124" t="s">
        <v>107</v>
      </c>
      <c r="B14" s="119"/>
      <c r="C14" s="126">
        <v>-199554181.5</v>
      </c>
      <c r="D14" s="126">
        <v>-81648959.439999998</v>
      </c>
      <c r="E14" s="126">
        <v>-7077537.0999999996</v>
      </c>
      <c r="F14" s="125"/>
      <c r="G14" s="125"/>
      <c r="H14" s="125"/>
      <c r="I14" s="126">
        <v>-288280678.05000001</v>
      </c>
    </row>
    <row r="15" spans="1:9" x14ac:dyDescent="0.3">
      <c r="A15" s="124" t="s">
        <v>108</v>
      </c>
      <c r="B15" s="119"/>
      <c r="C15" s="126">
        <v>4475254160.3299999</v>
      </c>
      <c r="D15" s="126">
        <v>2677448345.3000002</v>
      </c>
      <c r="E15" s="126">
        <v>1595892828.5899999</v>
      </c>
      <c r="F15" s="125"/>
      <c r="G15" s="125"/>
      <c r="H15" s="125"/>
      <c r="I15" s="126">
        <v>8748595334.2199993</v>
      </c>
    </row>
    <row r="16" spans="1:9" x14ac:dyDescent="0.3">
      <c r="A16" s="127" t="s">
        <v>109</v>
      </c>
      <c r="B16" s="128"/>
      <c r="C16" s="129">
        <v>4475254160.3299999</v>
      </c>
      <c r="D16" s="129">
        <v>2677448345.3000002</v>
      </c>
      <c r="E16" s="129">
        <v>1595892828.5899999</v>
      </c>
      <c r="F16" s="130"/>
      <c r="G16" s="130"/>
      <c r="H16" s="130"/>
      <c r="I16" s="129">
        <v>8748595334.2199993</v>
      </c>
    </row>
    <row r="17" spans="1:9" x14ac:dyDescent="0.3">
      <c r="A17" s="124" t="s">
        <v>117</v>
      </c>
      <c r="B17" s="124" t="s">
        <v>110</v>
      </c>
      <c r="C17" s="126">
        <v>40286960.600000001</v>
      </c>
      <c r="D17" s="125"/>
      <c r="E17" s="126">
        <v>105777332.64</v>
      </c>
      <c r="F17" s="126">
        <v>8322163.0599999996</v>
      </c>
      <c r="G17" s="125"/>
      <c r="H17" s="125"/>
      <c r="I17" s="126">
        <v>154386456.30000001</v>
      </c>
    </row>
    <row r="18" spans="1:9" x14ac:dyDescent="0.3">
      <c r="A18" s="119"/>
      <c r="B18" s="124" t="s">
        <v>111</v>
      </c>
      <c r="C18" s="125"/>
      <c r="D18" s="126">
        <v>23245154.949999999</v>
      </c>
      <c r="E18" s="125"/>
      <c r="F18" s="125"/>
      <c r="G18" s="125"/>
      <c r="H18" s="125"/>
      <c r="I18" s="126">
        <v>23245154.949999999</v>
      </c>
    </row>
    <row r="19" spans="1:9" x14ac:dyDescent="0.3">
      <c r="A19" s="119"/>
      <c r="B19" s="124" t="s">
        <v>114</v>
      </c>
      <c r="C19" s="125"/>
      <c r="D19" s="126">
        <v>5481824.5300000003</v>
      </c>
      <c r="E19" s="125"/>
      <c r="F19" s="125"/>
      <c r="G19" s="125"/>
      <c r="H19" s="125"/>
      <c r="I19" s="126">
        <v>5481824.5300000003</v>
      </c>
    </row>
    <row r="20" spans="1:9" x14ac:dyDescent="0.3">
      <c r="A20" s="119"/>
      <c r="B20" s="124" t="s">
        <v>115</v>
      </c>
      <c r="C20" s="125"/>
      <c r="D20" s="126">
        <v>86954901.170000002</v>
      </c>
      <c r="E20" s="126">
        <v>59127696.280000001</v>
      </c>
      <c r="F20" s="125"/>
      <c r="G20" s="125"/>
      <c r="H20" s="125"/>
      <c r="I20" s="126">
        <v>146082597.44999999</v>
      </c>
    </row>
    <row r="21" spans="1:9" x14ac:dyDescent="0.3">
      <c r="A21" s="119"/>
      <c r="B21" s="124" t="s">
        <v>116</v>
      </c>
      <c r="C21" s="125"/>
      <c r="D21" s="126">
        <v>2065366.78</v>
      </c>
      <c r="E21" s="125"/>
      <c r="F21" s="125"/>
      <c r="G21" s="125"/>
      <c r="H21" s="125"/>
      <c r="I21" s="126">
        <v>2065366.78</v>
      </c>
    </row>
    <row r="22" spans="1:9" x14ac:dyDescent="0.3">
      <c r="A22" s="119"/>
      <c r="B22" s="124" t="s">
        <v>112</v>
      </c>
      <c r="C22" s="125"/>
      <c r="D22" s="126">
        <v>37434.160000000003</v>
      </c>
      <c r="E22" s="125"/>
      <c r="F22" s="125"/>
      <c r="G22" s="125"/>
      <c r="H22" s="125"/>
      <c r="I22" s="126">
        <v>37434.160000000003</v>
      </c>
    </row>
    <row r="23" spans="1:9" x14ac:dyDescent="0.3">
      <c r="A23" s="119"/>
      <c r="B23" s="140" t="s">
        <v>113</v>
      </c>
      <c r="C23" s="141">
        <v>40286960.600000001</v>
      </c>
      <c r="D23" s="141">
        <v>117784681.59</v>
      </c>
      <c r="E23" s="141">
        <v>164905028.91999999</v>
      </c>
      <c r="F23" s="141">
        <v>8322163.0599999996</v>
      </c>
      <c r="G23" s="142"/>
      <c r="H23" s="142"/>
      <c r="I23" s="141">
        <v>331298834.17000002</v>
      </c>
    </row>
    <row r="24" spans="1:9" x14ac:dyDescent="0.3">
      <c r="A24" s="124" t="s">
        <v>126</v>
      </c>
      <c r="B24" s="124" t="s">
        <v>119</v>
      </c>
      <c r="C24" s="125"/>
      <c r="D24" s="125"/>
      <c r="E24" s="126">
        <v>-32388642.66</v>
      </c>
      <c r="F24" s="126">
        <v>-4702423.28</v>
      </c>
      <c r="G24" s="125"/>
      <c r="H24" s="125"/>
      <c r="I24" s="126">
        <v>-37091065.939999998</v>
      </c>
    </row>
    <row r="25" spans="1:9" x14ac:dyDescent="0.3">
      <c r="A25" s="119"/>
      <c r="B25" s="124" t="s">
        <v>124</v>
      </c>
      <c r="C25" s="125"/>
      <c r="D25" s="125"/>
      <c r="E25" s="126">
        <v>-12129979.460000001</v>
      </c>
      <c r="F25" s="125"/>
      <c r="G25" s="125"/>
      <c r="H25" s="125"/>
      <c r="I25" s="126">
        <v>-12129979.460000001</v>
      </c>
    </row>
    <row r="26" spans="1:9" x14ac:dyDescent="0.3">
      <c r="A26" s="119"/>
      <c r="B26" s="124" t="s">
        <v>125</v>
      </c>
      <c r="C26" s="125"/>
      <c r="D26" s="125"/>
      <c r="E26" s="126">
        <v>-3335.1</v>
      </c>
      <c r="F26" s="125"/>
      <c r="G26" s="125"/>
      <c r="H26" s="125"/>
      <c r="I26" s="126">
        <v>-3335.1</v>
      </c>
    </row>
    <row r="27" spans="1:9" x14ac:dyDescent="0.3">
      <c r="A27" s="119"/>
      <c r="B27" s="140" t="s">
        <v>113</v>
      </c>
      <c r="C27" s="142"/>
      <c r="D27" s="142"/>
      <c r="E27" s="141">
        <v>-44521957.219999999</v>
      </c>
      <c r="F27" s="141">
        <v>-4702423.28</v>
      </c>
      <c r="G27" s="142"/>
      <c r="H27" s="142"/>
      <c r="I27" s="141">
        <v>-49224380.5</v>
      </c>
    </row>
    <row r="28" spans="1:9" x14ac:dyDescent="0.3">
      <c r="A28" s="124" t="s">
        <v>127</v>
      </c>
      <c r="B28" s="124" t="s">
        <v>118</v>
      </c>
      <c r="C28" s="125"/>
      <c r="D28" s="125"/>
      <c r="E28" s="125"/>
      <c r="F28" s="125"/>
      <c r="G28" s="125"/>
      <c r="H28" s="126">
        <v>-430682.11</v>
      </c>
      <c r="I28" s="126">
        <v>-430682.11</v>
      </c>
    </row>
    <row r="29" spans="1:9" x14ac:dyDescent="0.3">
      <c r="A29" s="119"/>
      <c r="B29" s="124" t="s">
        <v>119</v>
      </c>
      <c r="C29" s="126">
        <v>-816510.4</v>
      </c>
      <c r="D29" s="126">
        <v>49719555.619999997</v>
      </c>
      <c r="E29" s="126">
        <v>-28772192.030000001</v>
      </c>
      <c r="F29" s="126">
        <v>272089.15000000002</v>
      </c>
      <c r="G29" s="125"/>
      <c r="H29" s="125"/>
      <c r="I29" s="126">
        <v>20402942.34</v>
      </c>
    </row>
    <row r="30" spans="1:9" x14ac:dyDescent="0.3">
      <c r="A30" s="119"/>
      <c r="B30" s="124" t="s">
        <v>120</v>
      </c>
      <c r="C30" s="126">
        <v>162090520.77000001</v>
      </c>
      <c r="D30" s="125"/>
      <c r="E30" s="126">
        <v>70573389.680000007</v>
      </c>
      <c r="F30" s="126">
        <v>26629880.82</v>
      </c>
      <c r="G30" s="125"/>
      <c r="H30" s="126">
        <v>-11817737.17</v>
      </c>
      <c r="I30" s="126">
        <v>247476054.09999999</v>
      </c>
    </row>
    <row r="31" spans="1:9" x14ac:dyDescent="0.3">
      <c r="A31" s="119"/>
      <c r="B31" s="124" t="s">
        <v>121</v>
      </c>
      <c r="C31" s="126">
        <v>61.71</v>
      </c>
      <c r="D31" s="126">
        <v>102764053.19</v>
      </c>
      <c r="E31" s="125"/>
      <c r="F31" s="125"/>
      <c r="G31" s="125"/>
      <c r="H31" s="125"/>
      <c r="I31" s="126">
        <v>102764114.89</v>
      </c>
    </row>
    <row r="32" spans="1:9" x14ac:dyDescent="0.3">
      <c r="A32" s="119"/>
      <c r="B32" s="124" t="s">
        <v>122</v>
      </c>
      <c r="C32" s="126">
        <v>8762170.6099999994</v>
      </c>
      <c r="D32" s="126">
        <v>2697065.67</v>
      </c>
      <c r="E32" s="126">
        <v>1911242.8</v>
      </c>
      <c r="F32" s="126">
        <v>396202.25</v>
      </c>
      <c r="G32" s="125"/>
      <c r="H32" s="125"/>
      <c r="I32" s="126">
        <v>13766681.33</v>
      </c>
    </row>
    <row r="33" spans="1:11" x14ac:dyDescent="0.3">
      <c r="A33" s="119"/>
      <c r="B33" s="124" t="s">
        <v>124</v>
      </c>
      <c r="C33" s="125"/>
      <c r="D33" s="126">
        <v>-44288623.43</v>
      </c>
      <c r="E33" s="126">
        <v>-9262538.6699999999</v>
      </c>
      <c r="F33" s="125"/>
      <c r="G33" s="125"/>
      <c r="H33" s="125"/>
      <c r="I33" s="126">
        <v>-53551162.100000001</v>
      </c>
    </row>
    <row r="34" spans="1:11" x14ac:dyDescent="0.3">
      <c r="A34" s="119"/>
      <c r="B34" s="124" t="s">
        <v>114</v>
      </c>
      <c r="C34" s="125"/>
      <c r="D34" s="126">
        <v>81661180.810000002</v>
      </c>
      <c r="E34" s="126">
        <v>38675933.700000003</v>
      </c>
      <c r="F34" s="125"/>
      <c r="G34" s="125"/>
      <c r="H34" s="125"/>
      <c r="I34" s="126">
        <v>120337114.51000001</v>
      </c>
    </row>
    <row r="35" spans="1:11" x14ac:dyDescent="0.3">
      <c r="A35" s="119"/>
      <c r="B35" s="124" t="s">
        <v>125</v>
      </c>
      <c r="C35" s="125"/>
      <c r="D35" s="126">
        <v>-2181970.04</v>
      </c>
      <c r="E35" s="126">
        <v>-615007.49</v>
      </c>
      <c r="F35" s="125"/>
      <c r="G35" s="125"/>
      <c r="H35" s="125"/>
      <c r="I35" s="126">
        <v>-2796977.53</v>
      </c>
    </row>
    <row r="36" spans="1:11" x14ac:dyDescent="0.3">
      <c r="A36" s="119"/>
      <c r="B36" s="124" t="s">
        <v>123</v>
      </c>
      <c r="C36" s="125"/>
      <c r="D36" s="126">
        <v>39583.82</v>
      </c>
      <c r="E36" s="125"/>
      <c r="F36" s="125"/>
      <c r="G36" s="125"/>
      <c r="H36" s="125"/>
      <c r="I36" s="126">
        <v>39583.82</v>
      </c>
    </row>
    <row r="37" spans="1:11" x14ac:dyDescent="0.3">
      <c r="A37" s="119"/>
      <c r="B37" s="140" t="s">
        <v>113</v>
      </c>
      <c r="C37" s="141">
        <v>170036242.69</v>
      </c>
      <c r="D37" s="141">
        <v>190410845.63</v>
      </c>
      <c r="E37" s="141">
        <v>72510827.989999995</v>
      </c>
      <c r="F37" s="141">
        <v>27298172.219999999</v>
      </c>
      <c r="G37" s="142"/>
      <c r="H37" s="141">
        <v>-12248419.279999999</v>
      </c>
      <c r="I37" s="141">
        <v>448007669.25</v>
      </c>
    </row>
    <row r="38" spans="1:11" x14ac:dyDescent="0.3">
      <c r="A38" s="124" t="s">
        <v>129</v>
      </c>
      <c r="B38" s="124" t="s">
        <v>120</v>
      </c>
      <c r="C38" s="126">
        <v>475052.39</v>
      </c>
      <c r="D38" s="125"/>
      <c r="E38" s="126">
        <v>-142797.82999999999</v>
      </c>
      <c r="F38" s="125"/>
      <c r="G38" s="125"/>
      <c r="H38" s="125"/>
      <c r="I38" s="126">
        <v>332254.56</v>
      </c>
    </row>
    <row r="39" spans="1:11" x14ac:dyDescent="0.3">
      <c r="A39" s="119"/>
      <c r="B39" s="124" t="s">
        <v>110</v>
      </c>
      <c r="C39" s="126">
        <v>-19741775.489999998</v>
      </c>
      <c r="D39" s="125"/>
      <c r="E39" s="126">
        <v>-15302294.369999999</v>
      </c>
      <c r="F39" s="125"/>
      <c r="G39" s="125"/>
      <c r="H39" s="125"/>
      <c r="I39" s="126">
        <v>-35044069.859999999</v>
      </c>
    </row>
    <row r="40" spans="1:11" x14ac:dyDescent="0.3">
      <c r="A40" s="119"/>
      <c r="B40" s="124" t="s">
        <v>128</v>
      </c>
      <c r="C40" s="125"/>
      <c r="D40" s="125"/>
      <c r="E40" s="126">
        <v>-3975000</v>
      </c>
      <c r="F40" s="125"/>
      <c r="G40" s="125"/>
      <c r="H40" s="125"/>
      <c r="I40" s="126">
        <v>-3975000</v>
      </c>
      <c r="K40" s="139"/>
    </row>
    <row r="41" spans="1:11" x14ac:dyDescent="0.3">
      <c r="A41" s="119"/>
      <c r="B41" s="140" t="s">
        <v>113</v>
      </c>
      <c r="C41" s="141">
        <v>-19266723.100000001</v>
      </c>
      <c r="D41" s="142"/>
      <c r="E41" s="141">
        <v>-19420092.199999999</v>
      </c>
      <c r="F41" s="142"/>
      <c r="G41" s="142"/>
      <c r="H41" s="142"/>
      <c r="I41" s="141">
        <v>-38686815.299999997</v>
      </c>
    </row>
    <row r="42" spans="1:11" x14ac:dyDescent="0.3">
      <c r="A42" s="124" t="s">
        <v>131</v>
      </c>
      <c r="B42" s="124" t="s">
        <v>119</v>
      </c>
      <c r="C42" s="125"/>
      <c r="D42" s="126">
        <v>-5772223.1699999999</v>
      </c>
      <c r="E42" s="125"/>
      <c r="F42" s="125"/>
      <c r="G42" s="125"/>
      <c r="H42" s="125"/>
      <c r="I42" s="126">
        <v>-5772223.1699999999</v>
      </c>
    </row>
    <row r="43" spans="1:11" x14ac:dyDescent="0.3">
      <c r="A43" s="119"/>
      <c r="B43" s="124" t="s">
        <v>120</v>
      </c>
      <c r="C43" s="126">
        <v>10434223.01</v>
      </c>
      <c r="D43" s="125"/>
      <c r="E43" s="126">
        <v>-3242188.45</v>
      </c>
      <c r="F43" s="125"/>
      <c r="G43" s="125"/>
      <c r="H43" s="125"/>
      <c r="I43" s="126">
        <v>7192034.5599999996</v>
      </c>
    </row>
    <row r="44" spans="1:11" x14ac:dyDescent="0.3">
      <c r="A44" s="119"/>
      <c r="B44" s="124" t="s">
        <v>110</v>
      </c>
      <c r="C44" s="126">
        <v>92140444.319999993</v>
      </c>
      <c r="D44" s="125"/>
      <c r="E44" s="126">
        <v>234688859.22</v>
      </c>
      <c r="F44" s="126">
        <v>682615.64</v>
      </c>
      <c r="G44" s="125"/>
      <c r="H44" s="125"/>
      <c r="I44" s="126">
        <v>327511919.18000001</v>
      </c>
    </row>
    <row r="45" spans="1:11" x14ac:dyDescent="0.3">
      <c r="A45" s="119"/>
      <c r="B45" s="124" t="s">
        <v>121</v>
      </c>
      <c r="C45" s="125"/>
      <c r="D45" s="126">
        <v>-27329450.870000001</v>
      </c>
      <c r="E45" s="125"/>
      <c r="F45" s="125"/>
      <c r="G45" s="125"/>
      <c r="H45" s="125"/>
      <c r="I45" s="126">
        <v>-27329450.870000001</v>
      </c>
      <c r="K45" s="139"/>
    </row>
    <row r="46" spans="1:11" x14ac:dyDescent="0.3">
      <c r="A46" s="119"/>
      <c r="B46" s="124" t="s">
        <v>111</v>
      </c>
      <c r="C46" s="125"/>
      <c r="D46" s="126">
        <v>145591957.44</v>
      </c>
      <c r="E46" s="125"/>
      <c r="F46" s="125"/>
      <c r="G46" s="125"/>
      <c r="H46" s="125"/>
      <c r="I46" s="126">
        <v>145591957.44</v>
      </c>
      <c r="K46" s="139"/>
    </row>
    <row r="47" spans="1:11" x14ac:dyDescent="0.3">
      <c r="A47" s="119"/>
      <c r="B47" s="124" t="s">
        <v>122</v>
      </c>
      <c r="C47" s="125"/>
      <c r="D47" s="126">
        <v>-718299.03</v>
      </c>
      <c r="E47" s="125"/>
      <c r="F47" s="125"/>
      <c r="G47" s="125"/>
      <c r="H47" s="125"/>
      <c r="I47" s="126">
        <v>-718299.03</v>
      </c>
    </row>
    <row r="48" spans="1:11" x14ac:dyDescent="0.3">
      <c r="A48" s="119"/>
      <c r="B48" s="124" t="s">
        <v>124</v>
      </c>
      <c r="C48" s="125"/>
      <c r="D48" s="126">
        <v>158008903.81999999</v>
      </c>
      <c r="E48" s="125"/>
      <c r="F48" s="125"/>
      <c r="G48" s="125"/>
      <c r="H48" s="125"/>
      <c r="I48" s="126">
        <v>158008903.81999999</v>
      </c>
    </row>
    <row r="49" spans="1:9" x14ac:dyDescent="0.3">
      <c r="A49" s="119"/>
      <c r="B49" s="124" t="s">
        <v>114</v>
      </c>
      <c r="C49" s="125"/>
      <c r="D49" s="126">
        <v>-40113587.969999999</v>
      </c>
      <c r="E49" s="126">
        <v>45400712.229999997</v>
      </c>
      <c r="F49" s="125"/>
      <c r="G49" s="125"/>
      <c r="H49" s="125"/>
      <c r="I49" s="126">
        <v>5287124.26</v>
      </c>
    </row>
    <row r="50" spans="1:9" x14ac:dyDescent="0.3">
      <c r="A50" s="119"/>
      <c r="B50" s="124" t="s">
        <v>115</v>
      </c>
      <c r="C50" s="125"/>
      <c r="D50" s="126">
        <v>626638282.62</v>
      </c>
      <c r="E50" s="126">
        <v>751503593.27999997</v>
      </c>
      <c r="F50" s="125"/>
      <c r="G50" s="126">
        <v>-3237032.08</v>
      </c>
      <c r="H50" s="125"/>
      <c r="I50" s="126">
        <v>1374904843.8199999</v>
      </c>
    </row>
    <row r="51" spans="1:9" x14ac:dyDescent="0.3">
      <c r="A51" s="119"/>
      <c r="B51" s="124" t="s">
        <v>130</v>
      </c>
      <c r="C51" s="125"/>
      <c r="D51" s="126">
        <v>15125680.18</v>
      </c>
      <c r="E51" s="126">
        <v>4338855.63</v>
      </c>
      <c r="F51" s="125"/>
      <c r="G51" s="125"/>
      <c r="H51" s="125"/>
      <c r="I51" s="126">
        <v>19464535.809999999</v>
      </c>
    </row>
    <row r="52" spans="1:9" x14ac:dyDescent="0.3">
      <c r="A52" s="119"/>
      <c r="B52" s="124" t="s">
        <v>116</v>
      </c>
      <c r="C52" s="125"/>
      <c r="D52" s="126">
        <v>40136915.549999997</v>
      </c>
      <c r="E52" s="125"/>
      <c r="F52" s="125"/>
      <c r="G52" s="125"/>
      <c r="H52" s="125"/>
      <c r="I52" s="126">
        <v>40136915.549999997</v>
      </c>
    </row>
    <row r="53" spans="1:9" x14ac:dyDescent="0.3">
      <c r="A53" s="119"/>
      <c r="B53" s="124" t="s">
        <v>112</v>
      </c>
      <c r="C53" s="125"/>
      <c r="D53" s="126">
        <v>1006873.91</v>
      </c>
      <c r="E53" s="125"/>
      <c r="F53" s="125"/>
      <c r="G53" s="125"/>
      <c r="H53" s="125"/>
      <c r="I53" s="126">
        <v>1006873.91</v>
      </c>
    </row>
    <row r="54" spans="1:9" x14ac:dyDescent="0.3">
      <c r="A54" s="119"/>
      <c r="B54" s="124" t="s">
        <v>128</v>
      </c>
      <c r="C54" s="126">
        <v>2540979.08</v>
      </c>
      <c r="D54" s="126">
        <v>28832602.620000001</v>
      </c>
      <c r="E54" s="126">
        <v>2270388.14</v>
      </c>
      <c r="F54" s="125"/>
      <c r="G54" s="125"/>
      <c r="H54" s="125"/>
      <c r="I54" s="126">
        <v>33643969.840000004</v>
      </c>
    </row>
    <row r="55" spans="1:9" x14ac:dyDescent="0.3">
      <c r="A55" s="119"/>
      <c r="B55" s="143" t="s">
        <v>113</v>
      </c>
      <c r="C55" s="144">
        <v>105115646.41</v>
      </c>
      <c r="D55" s="144">
        <v>941407655.11000001</v>
      </c>
      <c r="E55" s="144">
        <v>1034960220.05</v>
      </c>
      <c r="F55" s="144">
        <v>682615.64</v>
      </c>
      <c r="G55" s="144">
        <v>-3237032.08</v>
      </c>
      <c r="H55" s="145"/>
      <c r="I55" s="144">
        <v>2078929105.1199999</v>
      </c>
    </row>
    <row r="56" spans="1:9" x14ac:dyDescent="0.3">
      <c r="A56" s="124" t="s">
        <v>132</v>
      </c>
      <c r="B56" s="124" t="s">
        <v>122</v>
      </c>
      <c r="C56" s="125"/>
      <c r="D56" s="125"/>
      <c r="E56" s="125"/>
      <c r="F56" s="126">
        <v>-215</v>
      </c>
      <c r="G56" s="125"/>
      <c r="H56" s="125"/>
      <c r="I56" s="126">
        <v>-215</v>
      </c>
    </row>
    <row r="57" spans="1:9" x14ac:dyDescent="0.3">
      <c r="A57" s="119"/>
      <c r="B57" s="124" t="s">
        <v>123</v>
      </c>
      <c r="C57" s="126">
        <v>-17914730.5</v>
      </c>
      <c r="D57" s="125"/>
      <c r="E57" s="126">
        <v>-12052961</v>
      </c>
      <c r="F57" s="125"/>
      <c r="G57" s="125"/>
      <c r="H57" s="125"/>
      <c r="I57" s="126">
        <v>-29967691.5</v>
      </c>
    </row>
    <row r="58" spans="1:9" x14ac:dyDescent="0.3">
      <c r="A58" s="119"/>
      <c r="B58" s="140" t="s">
        <v>113</v>
      </c>
      <c r="C58" s="141">
        <v>-17914730.5</v>
      </c>
      <c r="D58" s="142"/>
      <c r="E58" s="141">
        <v>-12052961</v>
      </c>
      <c r="F58" s="141">
        <v>-215</v>
      </c>
      <c r="G58" s="142"/>
      <c r="H58" s="142"/>
      <c r="I58" s="141">
        <v>-29967906.5</v>
      </c>
    </row>
    <row r="59" spans="1:9" x14ac:dyDescent="0.3">
      <c r="A59" s="124" t="s">
        <v>133</v>
      </c>
      <c r="B59" s="124" t="s">
        <v>118</v>
      </c>
      <c r="C59" s="125"/>
      <c r="D59" s="126">
        <v>19078326.350000001</v>
      </c>
      <c r="E59" s="125"/>
      <c r="F59" s="126">
        <v>-9154574.5600000005</v>
      </c>
      <c r="G59" s="125"/>
      <c r="H59" s="126">
        <v>30488.28</v>
      </c>
      <c r="I59" s="126">
        <v>9954240.0700000003</v>
      </c>
    </row>
    <row r="60" spans="1:9" x14ac:dyDescent="0.3">
      <c r="A60" s="119"/>
      <c r="B60" s="124" t="s">
        <v>119</v>
      </c>
      <c r="C60" s="126">
        <v>-28386745.23</v>
      </c>
      <c r="D60" s="125"/>
      <c r="E60" s="126">
        <v>32629914.530000001</v>
      </c>
      <c r="F60" s="126">
        <v>15790974.99</v>
      </c>
      <c r="G60" s="125"/>
      <c r="H60" s="125"/>
      <c r="I60" s="126">
        <v>20034144.289999999</v>
      </c>
    </row>
    <row r="61" spans="1:9" x14ac:dyDescent="0.3">
      <c r="A61" s="119"/>
      <c r="B61" s="124" t="s">
        <v>120</v>
      </c>
      <c r="C61" s="125"/>
      <c r="D61" s="125"/>
      <c r="E61" s="126">
        <v>3158154.79</v>
      </c>
      <c r="F61" s="126">
        <v>6412200.3099999996</v>
      </c>
      <c r="G61" s="125"/>
      <c r="H61" s="125"/>
      <c r="I61" s="126">
        <v>9570355.0999999996</v>
      </c>
    </row>
    <row r="62" spans="1:9" x14ac:dyDescent="0.3">
      <c r="A62" s="119"/>
      <c r="B62" s="124" t="s">
        <v>110</v>
      </c>
      <c r="C62" s="125"/>
      <c r="D62" s="125"/>
      <c r="E62" s="126">
        <v>17508796.09</v>
      </c>
      <c r="F62" s="125"/>
      <c r="G62" s="125"/>
      <c r="H62" s="125"/>
      <c r="I62" s="126">
        <v>17508796.09</v>
      </c>
    </row>
    <row r="63" spans="1:9" x14ac:dyDescent="0.3">
      <c r="A63" s="119"/>
      <c r="B63" s="124" t="s">
        <v>111</v>
      </c>
      <c r="C63" s="126">
        <v>0.06</v>
      </c>
      <c r="D63" s="125"/>
      <c r="E63" s="125"/>
      <c r="F63" s="125"/>
      <c r="G63" s="125"/>
      <c r="H63" s="125"/>
      <c r="I63" s="126">
        <v>0.06</v>
      </c>
    </row>
    <row r="64" spans="1:9" x14ac:dyDescent="0.3">
      <c r="A64" s="119"/>
      <c r="B64" s="124" t="s">
        <v>122</v>
      </c>
      <c r="C64" s="125"/>
      <c r="D64" s="125"/>
      <c r="E64" s="126">
        <v>11532683.560000001</v>
      </c>
      <c r="F64" s="126">
        <v>38728008.979999997</v>
      </c>
      <c r="G64" s="125"/>
      <c r="H64" s="125"/>
      <c r="I64" s="126">
        <v>50260692.539999999</v>
      </c>
    </row>
    <row r="65" spans="1:9" x14ac:dyDescent="0.3">
      <c r="A65" s="119"/>
      <c r="B65" s="124" t="s">
        <v>124</v>
      </c>
      <c r="C65" s="125"/>
      <c r="D65" s="125"/>
      <c r="E65" s="126">
        <v>34478632.93</v>
      </c>
      <c r="F65" s="125"/>
      <c r="G65" s="125"/>
      <c r="H65" s="125"/>
      <c r="I65" s="126">
        <v>34478632.93</v>
      </c>
    </row>
    <row r="66" spans="1:9" x14ac:dyDescent="0.3">
      <c r="A66" s="119"/>
      <c r="B66" s="124" t="s">
        <v>114</v>
      </c>
      <c r="C66" s="125"/>
      <c r="D66" s="125"/>
      <c r="E66" s="126">
        <v>8801706.5600000005</v>
      </c>
      <c r="F66" s="125"/>
      <c r="G66" s="125"/>
      <c r="H66" s="125"/>
      <c r="I66" s="126">
        <v>8801706.5600000005</v>
      </c>
    </row>
    <row r="67" spans="1:9" x14ac:dyDescent="0.3">
      <c r="A67" s="119"/>
      <c r="B67" s="124" t="s">
        <v>125</v>
      </c>
      <c r="C67" s="125"/>
      <c r="D67" s="125"/>
      <c r="E67" s="126">
        <v>4499036.87</v>
      </c>
      <c r="F67" s="125"/>
      <c r="G67" s="125"/>
      <c r="H67" s="125"/>
      <c r="I67" s="126">
        <v>4499036.87</v>
      </c>
    </row>
    <row r="68" spans="1:9" x14ac:dyDescent="0.3">
      <c r="A68" s="119"/>
      <c r="B68" s="124" t="s">
        <v>130</v>
      </c>
      <c r="C68" s="125"/>
      <c r="D68" s="125"/>
      <c r="E68" s="126">
        <v>4390528.03</v>
      </c>
      <c r="F68" s="125"/>
      <c r="G68" s="125"/>
      <c r="H68" s="125"/>
      <c r="I68" s="126">
        <v>4390528.03</v>
      </c>
    </row>
    <row r="69" spans="1:9" x14ac:dyDescent="0.3">
      <c r="A69" s="119"/>
      <c r="B69" s="124" t="s">
        <v>128</v>
      </c>
      <c r="C69" s="126">
        <v>770150.49</v>
      </c>
      <c r="D69" s="125"/>
      <c r="E69" s="126">
        <v>16938587.210000001</v>
      </c>
      <c r="F69" s="126">
        <v>11890.9</v>
      </c>
      <c r="G69" s="125"/>
      <c r="H69" s="125"/>
      <c r="I69" s="126">
        <v>17720628.600000001</v>
      </c>
    </row>
    <row r="70" spans="1:9" x14ac:dyDescent="0.3">
      <c r="A70" s="119"/>
      <c r="B70" s="124" t="s">
        <v>123</v>
      </c>
      <c r="C70" s="125"/>
      <c r="D70" s="125"/>
      <c r="E70" s="125"/>
      <c r="F70" s="126">
        <v>1540292.89</v>
      </c>
      <c r="G70" s="125"/>
      <c r="H70" s="125"/>
      <c r="I70" s="126">
        <v>1540292.89</v>
      </c>
    </row>
    <row r="71" spans="1:9" x14ac:dyDescent="0.3">
      <c r="A71" s="119"/>
      <c r="B71" s="140" t="s">
        <v>113</v>
      </c>
      <c r="C71" s="141">
        <v>-27616594.68</v>
      </c>
      <c r="D71" s="141">
        <v>19078326.350000001</v>
      </c>
      <c r="E71" s="141">
        <v>133938040.56999999</v>
      </c>
      <c r="F71" s="141">
        <v>53328793.509999998</v>
      </c>
      <c r="G71" s="142"/>
      <c r="H71" s="141">
        <v>30488.28</v>
      </c>
      <c r="I71" s="141">
        <v>178759054.03</v>
      </c>
    </row>
    <row r="72" spans="1:9" x14ac:dyDescent="0.3">
      <c r="A72" s="124" t="s">
        <v>134</v>
      </c>
      <c r="B72" s="124" t="s">
        <v>118</v>
      </c>
      <c r="C72" s="125"/>
      <c r="D72" s="126">
        <v>-149432603.72999999</v>
      </c>
      <c r="E72" s="125"/>
      <c r="F72" s="126">
        <v>13567.19</v>
      </c>
      <c r="G72" s="125"/>
      <c r="H72" s="126">
        <v>-30488.28</v>
      </c>
      <c r="I72" s="126">
        <v>-149449524.81999999</v>
      </c>
    </row>
    <row r="73" spans="1:9" x14ac:dyDescent="0.3">
      <c r="A73" s="119"/>
      <c r="B73" s="124" t="s">
        <v>119</v>
      </c>
      <c r="C73" s="126">
        <v>-23926923.66</v>
      </c>
      <c r="D73" s="125"/>
      <c r="E73" s="126">
        <v>-67277373.849999994</v>
      </c>
      <c r="F73" s="126">
        <v>-47624891.68</v>
      </c>
      <c r="G73" s="125"/>
      <c r="H73" s="125"/>
      <c r="I73" s="126">
        <v>-138829189.19</v>
      </c>
    </row>
    <row r="74" spans="1:9" x14ac:dyDescent="0.3">
      <c r="A74" s="119"/>
      <c r="B74" s="124" t="s">
        <v>120</v>
      </c>
      <c r="C74" s="125"/>
      <c r="D74" s="125"/>
      <c r="E74" s="126">
        <v>14850881.52</v>
      </c>
      <c r="F74" s="126">
        <v>1663087.32</v>
      </c>
      <c r="G74" s="125"/>
      <c r="H74" s="125"/>
      <c r="I74" s="126">
        <v>16513968.84</v>
      </c>
    </row>
    <row r="75" spans="1:9" x14ac:dyDescent="0.3">
      <c r="A75" s="119"/>
      <c r="B75" s="124" t="s">
        <v>110</v>
      </c>
      <c r="C75" s="125"/>
      <c r="D75" s="125"/>
      <c r="E75" s="126">
        <v>-17508796.07</v>
      </c>
      <c r="F75" s="125"/>
      <c r="G75" s="125"/>
      <c r="H75" s="125"/>
      <c r="I75" s="126">
        <v>-17508796.07</v>
      </c>
    </row>
    <row r="76" spans="1:9" x14ac:dyDescent="0.3">
      <c r="A76" s="119"/>
      <c r="B76" s="124" t="s">
        <v>122</v>
      </c>
      <c r="C76" s="125"/>
      <c r="D76" s="125"/>
      <c r="E76" s="126">
        <v>-9352934.7899999991</v>
      </c>
      <c r="F76" s="126">
        <v>-45415663.380000003</v>
      </c>
      <c r="G76" s="125"/>
      <c r="H76" s="125"/>
      <c r="I76" s="126">
        <v>-54768598.170000002</v>
      </c>
    </row>
    <row r="77" spans="1:9" x14ac:dyDescent="0.3">
      <c r="A77" s="119"/>
      <c r="B77" s="124" t="s">
        <v>124</v>
      </c>
      <c r="C77" s="125"/>
      <c r="D77" s="125"/>
      <c r="E77" s="126">
        <v>-25723806.93</v>
      </c>
      <c r="F77" s="125"/>
      <c r="G77" s="125"/>
      <c r="H77" s="125"/>
      <c r="I77" s="126">
        <v>-25723806.93</v>
      </c>
    </row>
    <row r="78" spans="1:9" x14ac:dyDescent="0.3">
      <c r="A78" s="119"/>
      <c r="B78" s="124" t="s">
        <v>114</v>
      </c>
      <c r="C78" s="125"/>
      <c r="D78" s="125"/>
      <c r="E78" s="126">
        <v>-3256659.58</v>
      </c>
      <c r="F78" s="125"/>
      <c r="G78" s="125"/>
      <c r="H78" s="125"/>
      <c r="I78" s="126">
        <v>-3256659.58</v>
      </c>
    </row>
    <row r="79" spans="1:9" x14ac:dyDescent="0.3">
      <c r="A79" s="119"/>
      <c r="B79" s="124" t="s">
        <v>125</v>
      </c>
      <c r="C79" s="125"/>
      <c r="D79" s="125"/>
      <c r="E79" s="126">
        <v>-4248041.18</v>
      </c>
      <c r="F79" s="125"/>
      <c r="G79" s="125"/>
      <c r="H79" s="125"/>
      <c r="I79" s="126">
        <v>-4248041.18</v>
      </c>
    </row>
    <row r="80" spans="1:9" x14ac:dyDescent="0.3">
      <c r="A80" s="119"/>
      <c r="B80" s="124" t="s">
        <v>128</v>
      </c>
      <c r="C80" s="126">
        <v>-827072.84</v>
      </c>
      <c r="D80" s="125"/>
      <c r="E80" s="126">
        <v>-10059890.01</v>
      </c>
      <c r="F80" s="126">
        <v>-242333.09</v>
      </c>
      <c r="G80" s="125"/>
      <c r="H80" s="125"/>
      <c r="I80" s="126">
        <v>-11129295.939999999</v>
      </c>
    </row>
    <row r="81" spans="1:11" x14ac:dyDescent="0.3">
      <c r="A81" s="119"/>
      <c r="B81" s="124" t="s">
        <v>123</v>
      </c>
      <c r="C81" s="126">
        <v>-5724456.5700000003</v>
      </c>
      <c r="D81" s="125"/>
      <c r="E81" s="125"/>
      <c r="F81" s="125"/>
      <c r="G81" s="125"/>
      <c r="H81" s="125"/>
      <c r="I81" s="126">
        <v>-5724456.5700000003</v>
      </c>
    </row>
    <row r="82" spans="1:11" x14ac:dyDescent="0.3">
      <c r="A82" s="119"/>
      <c r="B82" s="140" t="s">
        <v>113</v>
      </c>
      <c r="C82" s="141">
        <v>-30478453.07</v>
      </c>
      <c r="D82" s="141">
        <v>-149432603.72999999</v>
      </c>
      <c r="E82" s="141">
        <v>-122576620.89</v>
      </c>
      <c r="F82" s="141">
        <v>-91606233.640000001</v>
      </c>
      <c r="G82" s="142"/>
      <c r="H82" s="141">
        <v>-30488.28</v>
      </c>
      <c r="I82" s="141">
        <v>-394124399.61000001</v>
      </c>
    </row>
    <row r="83" spans="1:11" x14ac:dyDescent="0.3">
      <c r="A83" s="124" t="s">
        <v>135</v>
      </c>
      <c r="B83" s="124" t="s">
        <v>119</v>
      </c>
      <c r="C83" s="126">
        <v>37693283.939999998</v>
      </c>
      <c r="D83" s="125"/>
      <c r="E83" s="125"/>
      <c r="F83" s="125"/>
      <c r="G83" s="125"/>
      <c r="H83" s="125"/>
      <c r="I83" s="126">
        <v>37693283.939999998</v>
      </c>
    </row>
    <row r="84" spans="1:11" x14ac:dyDescent="0.3">
      <c r="A84" s="119"/>
      <c r="B84" s="140" t="s">
        <v>113</v>
      </c>
      <c r="C84" s="141">
        <v>37693283.939999998</v>
      </c>
      <c r="D84" s="142"/>
      <c r="E84" s="142"/>
      <c r="F84" s="142"/>
      <c r="G84" s="142"/>
      <c r="H84" s="142"/>
      <c r="I84" s="141">
        <v>37693283.939999998</v>
      </c>
    </row>
    <row r="85" spans="1:11" x14ac:dyDescent="0.3">
      <c r="A85" s="124" t="s">
        <v>136</v>
      </c>
      <c r="B85" s="124" t="s">
        <v>118</v>
      </c>
      <c r="C85" s="126">
        <v>-73837</v>
      </c>
      <c r="D85" s="125"/>
      <c r="E85" s="125"/>
      <c r="F85" s="125"/>
      <c r="G85" s="125"/>
      <c r="H85" s="125"/>
      <c r="I85" s="126">
        <v>-73837</v>
      </c>
      <c r="K85" s="139"/>
    </row>
    <row r="86" spans="1:11" x14ac:dyDescent="0.3">
      <c r="A86" s="119"/>
      <c r="B86" s="124" t="s">
        <v>128</v>
      </c>
      <c r="C86" s="125"/>
      <c r="D86" s="125"/>
      <c r="E86" s="126">
        <v>-3400944.02</v>
      </c>
      <c r="F86" s="126">
        <v>-38425.97</v>
      </c>
      <c r="G86" s="125"/>
      <c r="H86" s="125"/>
      <c r="I86" s="126">
        <v>-3439369.99</v>
      </c>
    </row>
    <row r="87" spans="1:11" x14ac:dyDescent="0.3">
      <c r="A87" s="119"/>
      <c r="B87" s="140" t="s">
        <v>113</v>
      </c>
      <c r="C87" s="141">
        <v>-73837</v>
      </c>
      <c r="D87" s="142"/>
      <c r="E87" s="141">
        <v>-3400944.02</v>
      </c>
      <c r="F87" s="141">
        <v>-38425.97</v>
      </c>
      <c r="G87" s="142"/>
      <c r="H87" s="142"/>
      <c r="I87" s="141">
        <v>-3513206.99</v>
      </c>
    </row>
    <row r="88" spans="1:11" x14ac:dyDescent="0.3">
      <c r="A88" s="124" t="s">
        <v>137</v>
      </c>
      <c r="B88" s="124" t="s">
        <v>118</v>
      </c>
      <c r="C88" s="126">
        <v>-73837</v>
      </c>
      <c r="D88" s="126">
        <v>-130354277.38</v>
      </c>
      <c r="E88" s="125"/>
      <c r="F88" s="126">
        <v>-9141007.3699999992</v>
      </c>
      <c r="G88" s="125"/>
      <c r="H88" s="125"/>
      <c r="I88" s="126">
        <v>-139569121.75</v>
      </c>
    </row>
    <row r="89" spans="1:11" x14ac:dyDescent="0.3">
      <c r="A89" s="119"/>
      <c r="B89" s="124" t="s">
        <v>119</v>
      </c>
      <c r="C89" s="126">
        <v>-14620384.960000001</v>
      </c>
      <c r="D89" s="125"/>
      <c r="E89" s="126">
        <v>-34647459.32</v>
      </c>
      <c r="F89" s="126">
        <v>-31833916.690000001</v>
      </c>
      <c r="G89" s="125"/>
      <c r="H89" s="125"/>
      <c r="I89" s="126">
        <v>-81101760.969999999</v>
      </c>
    </row>
    <row r="90" spans="1:11" x14ac:dyDescent="0.3">
      <c r="A90" s="119"/>
      <c r="B90" s="124" t="s">
        <v>120</v>
      </c>
      <c r="C90" s="125"/>
      <c r="D90" s="125"/>
      <c r="E90" s="126">
        <v>18009036.309999999</v>
      </c>
      <c r="F90" s="126">
        <v>8075287.6299999999</v>
      </c>
      <c r="G90" s="125"/>
      <c r="H90" s="125"/>
      <c r="I90" s="126">
        <v>26084323.940000001</v>
      </c>
    </row>
    <row r="91" spans="1:11" x14ac:dyDescent="0.3">
      <c r="A91" s="119"/>
      <c r="B91" s="124" t="s">
        <v>110</v>
      </c>
      <c r="C91" s="125"/>
      <c r="D91" s="125"/>
      <c r="E91" s="126">
        <v>0.02</v>
      </c>
      <c r="F91" s="125"/>
      <c r="G91" s="125"/>
      <c r="H91" s="125"/>
      <c r="I91" s="126">
        <v>0.02</v>
      </c>
    </row>
    <row r="92" spans="1:11" x14ac:dyDescent="0.3">
      <c r="A92" s="119"/>
      <c r="B92" s="124" t="s">
        <v>111</v>
      </c>
      <c r="C92" s="126">
        <v>0.06</v>
      </c>
      <c r="D92" s="125"/>
      <c r="E92" s="125"/>
      <c r="F92" s="125"/>
      <c r="G92" s="125"/>
      <c r="H92" s="125"/>
      <c r="I92" s="126">
        <v>0.06</v>
      </c>
    </row>
    <row r="93" spans="1:11" x14ac:dyDescent="0.3">
      <c r="A93" s="119"/>
      <c r="B93" s="124" t="s">
        <v>122</v>
      </c>
      <c r="C93" s="125"/>
      <c r="D93" s="125"/>
      <c r="E93" s="126">
        <v>2179748.77</v>
      </c>
      <c r="F93" s="126">
        <v>-6687654.4000000004</v>
      </c>
      <c r="G93" s="125"/>
      <c r="H93" s="125"/>
      <c r="I93" s="126">
        <v>-4507905.63</v>
      </c>
    </row>
    <row r="94" spans="1:11" x14ac:dyDescent="0.3">
      <c r="A94" s="119"/>
      <c r="B94" s="124" t="s">
        <v>124</v>
      </c>
      <c r="C94" s="125"/>
      <c r="D94" s="125"/>
      <c r="E94" s="126">
        <v>8754826</v>
      </c>
      <c r="F94" s="125"/>
      <c r="G94" s="125"/>
      <c r="H94" s="125"/>
      <c r="I94" s="126">
        <v>8754826</v>
      </c>
    </row>
    <row r="95" spans="1:11" x14ac:dyDescent="0.3">
      <c r="A95" s="119"/>
      <c r="B95" s="124" t="s">
        <v>114</v>
      </c>
      <c r="C95" s="125"/>
      <c r="D95" s="125"/>
      <c r="E95" s="126">
        <v>5545046.9800000004</v>
      </c>
      <c r="F95" s="125"/>
      <c r="G95" s="125"/>
      <c r="H95" s="125"/>
      <c r="I95" s="126">
        <v>5545046.9800000004</v>
      </c>
    </row>
    <row r="96" spans="1:11" x14ac:dyDescent="0.3">
      <c r="A96" s="119"/>
      <c r="B96" s="124" t="s">
        <v>125</v>
      </c>
      <c r="C96" s="125"/>
      <c r="D96" s="125"/>
      <c r="E96" s="126">
        <v>250995.69</v>
      </c>
      <c r="F96" s="125"/>
      <c r="G96" s="125"/>
      <c r="H96" s="125"/>
      <c r="I96" s="126">
        <v>250995.69</v>
      </c>
    </row>
    <row r="97" spans="1:9" x14ac:dyDescent="0.3">
      <c r="A97" s="119"/>
      <c r="B97" s="124" t="s">
        <v>130</v>
      </c>
      <c r="C97" s="125"/>
      <c r="D97" s="125"/>
      <c r="E97" s="126">
        <v>4390528.03</v>
      </c>
      <c r="F97" s="125"/>
      <c r="G97" s="125"/>
      <c r="H97" s="125"/>
      <c r="I97" s="126">
        <v>4390528.03</v>
      </c>
    </row>
    <row r="98" spans="1:9" x14ac:dyDescent="0.3">
      <c r="A98" s="119"/>
      <c r="B98" s="124" t="s">
        <v>128</v>
      </c>
      <c r="C98" s="126">
        <v>-56922.35</v>
      </c>
      <c r="D98" s="125"/>
      <c r="E98" s="126">
        <v>3477753.18</v>
      </c>
      <c r="F98" s="126">
        <v>-268868.15999999997</v>
      </c>
      <c r="G98" s="125"/>
      <c r="H98" s="125"/>
      <c r="I98" s="126">
        <v>3151962.67</v>
      </c>
    </row>
    <row r="99" spans="1:9" x14ac:dyDescent="0.3">
      <c r="A99" s="119"/>
      <c r="B99" s="124" t="s">
        <v>123</v>
      </c>
      <c r="C99" s="126">
        <v>-5724456.5700000003</v>
      </c>
      <c r="D99" s="125"/>
      <c r="E99" s="125"/>
      <c r="F99" s="126">
        <v>1540292.89</v>
      </c>
      <c r="G99" s="125"/>
      <c r="H99" s="125"/>
      <c r="I99" s="126">
        <v>-4184163.68</v>
      </c>
    </row>
    <row r="100" spans="1:9" x14ac:dyDescent="0.3">
      <c r="A100" s="119"/>
      <c r="B100" s="140" t="s">
        <v>113</v>
      </c>
      <c r="C100" s="141">
        <v>-20475600.809999999</v>
      </c>
      <c r="D100" s="141">
        <v>-130354277.38</v>
      </c>
      <c r="E100" s="141">
        <v>7960475.6600000001</v>
      </c>
      <c r="F100" s="141">
        <v>-38315866.100000001</v>
      </c>
      <c r="G100" s="142"/>
      <c r="H100" s="142"/>
      <c r="I100" s="141">
        <v>-181185268.63</v>
      </c>
    </row>
    <row r="101" spans="1:9" x14ac:dyDescent="0.3">
      <c r="A101" s="124" t="s">
        <v>138</v>
      </c>
      <c r="B101" s="124" t="s">
        <v>118</v>
      </c>
      <c r="C101" s="126">
        <v>-73837</v>
      </c>
      <c r="D101" s="126">
        <v>-130354277.38</v>
      </c>
      <c r="E101" s="125"/>
      <c r="F101" s="126">
        <v>-9141007.3699999992</v>
      </c>
      <c r="G101" s="125"/>
      <c r="H101" s="126">
        <v>-430682.11</v>
      </c>
      <c r="I101" s="126">
        <v>-139999803.86000001</v>
      </c>
    </row>
    <row r="102" spans="1:9" x14ac:dyDescent="0.3">
      <c r="A102" s="119"/>
      <c r="B102" s="124" t="s">
        <v>119</v>
      </c>
      <c r="C102" s="126">
        <v>-15436895.359999999</v>
      </c>
      <c r="D102" s="126">
        <v>43947332.450000003</v>
      </c>
      <c r="E102" s="126">
        <v>-63419651.350000001</v>
      </c>
      <c r="F102" s="126">
        <v>-31561827.539999999</v>
      </c>
      <c r="G102" s="125"/>
      <c r="H102" s="125"/>
      <c r="I102" s="126">
        <v>-66471041.799999997</v>
      </c>
    </row>
    <row r="103" spans="1:9" x14ac:dyDescent="0.3">
      <c r="A103" s="119"/>
      <c r="B103" s="124" t="s">
        <v>120</v>
      </c>
      <c r="C103" s="126">
        <v>172999796.16999999</v>
      </c>
      <c r="D103" s="125"/>
      <c r="E103" s="126">
        <v>85197439.709999993</v>
      </c>
      <c r="F103" s="126">
        <v>34705168.450000003</v>
      </c>
      <c r="G103" s="125"/>
      <c r="H103" s="126">
        <v>-11817737.17</v>
      </c>
      <c r="I103" s="126">
        <v>281084667.16000003</v>
      </c>
    </row>
    <row r="104" spans="1:9" x14ac:dyDescent="0.3">
      <c r="A104" s="119"/>
      <c r="B104" s="124" t="s">
        <v>110</v>
      </c>
      <c r="C104" s="126">
        <v>112685629.43000001</v>
      </c>
      <c r="D104" s="125"/>
      <c r="E104" s="126">
        <v>325163897.50999999</v>
      </c>
      <c r="F104" s="126">
        <v>9004778.6999999993</v>
      </c>
      <c r="G104" s="125"/>
      <c r="H104" s="125"/>
      <c r="I104" s="126">
        <v>446854305.63999999</v>
      </c>
    </row>
    <row r="105" spans="1:9" x14ac:dyDescent="0.3">
      <c r="A105" s="119"/>
      <c r="B105" s="124" t="s">
        <v>121</v>
      </c>
      <c r="C105" s="126">
        <v>61.71</v>
      </c>
      <c r="D105" s="126">
        <v>75434602.319999993</v>
      </c>
      <c r="E105" s="125"/>
      <c r="F105" s="125"/>
      <c r="G105" s="125"/>
      <c r="H105" s="125"/>
      <c r="I105" s="126">
        <v>75434664.019999996</v>
      </c>
    </row>
    <row r="106" spans="1:9" x14ac:dyDescent="0.3">
      <c r="A106" s="119"/>
      <c r="B106" s="124" t="s">
        <v>111</v>
      </c>
      <c r="C106" s="126">
        <v>0.06</v>
      </c>
      <c r="D106" s="126">
        <v>168837112.38999999</v>
      </c>
      <c r="E106" s="125"/>
      <c r="F106" s="125"/>
      <c r="G106" s="125"/>
      <c r="H106" s="125"/>
      <c r="I106" s="126">
        <v>168837112.44999999</v>
      </c>
    </row>
    <row r="107" spans="1:9" x14ac:dyDescent="0.3">
      <c r="A107" s="119"/>
      <c r="B107" s="124" t="s">
        <v>122</v>
      </c>
      <c r="C107" s="126">
        <v>8762170.6099999994</v>
      </c>
      <c r="D107" s="126">
        <v>1978766.64</v>
      </c>
      <c r="E107" s="126">
        <v>4090991.57</v>
      </c>
      <c r="F107" s="126">
        <v>-6291667.1500000004</v>
      </c>
      <c r="G107" s="125"/>
      <c r="H107" s="125"/>
      <c r="I107" s="126">
        <v>8540261.6699999999</v>
      </c>
    </row>
    <row r="108" spans="1:9" x14ac:dyDescent="0.3">
      <c r="A108" s="119"/>
      <c r="B108" s="124" t="s">
        <v>124</v>
      </c>
      <c r="C108" s="125"/>
      <c r="D108" s="126">
        <v>113720280.39</v>
      </c>
      <c r="E108" s="126">
        <v>-507712.67</v>
      </c>
      <c r="F108" s="125"/>
      <c r="G108" s="125"/>
      <c r="H108" s="125"/>
      <c r="I108" s="126">
        <v>113212567.72</v>
      </c>
    </row>
    <row r="109" spans="1:9" x14ac:dyDescent="0.3">
      <c r="A109" s="119"/>
      <c r="B109" s="124" t="s">
        <v>114</v>
      </c>
      <c r="C109" s="125"/>
      <c r="D109" s="126">
        <v>47029417.369999997</v>
      </c>
      <c r="E109" s="126">
        <v>89621692.909999996</v>
      </c>
      <c r="F109" s="125"/>
      <c r="G109" s="125"/>
      <c r="H109" s="125"/>
      <c r="I109" s="126">
        <v>136651110.28</v>
      </c>
    </row>
    <row r="110" spans="1:9" x14ac:dyDescent="0.3">
      <c r="A110" s="119"/>
      <c r="B110" s="124" t="s">
        <v>115</v>
      </c>
      <c r="C110" s="125"/>
      <c r="D110" s="126">
        <v>713593183.78999996</v>
      </c>
      <c r="E110" s="126">
        <v>810631289.55999994</v>
      </c>
      <c r="F110" s="125"/>
      <c r="G110" s="126">
        <v>-3237032.08</v>
      </c>
      <c r="H110" s="125"/>
      <c r="I110" s="126">
        <v>1520987441.27</v>
      </c>
    </row>
    <row r="111" spans="1:9" x14ac:dyDescent="0.3">
      <c r="A111" s="119"/>
      <c r="B111" s="124" t="s">
        <v>125</v>
      </c>
      <c r="C111" s="125"/>
      <c r="D111" s="126">
        <v>-2181970.04</v>
      </c>
      <c r="E111" s="126">
        <v>-364011.8</v>
      </c>
      <c r="F111" s="125"/>
      <c r="G111" s="125"/>
      <c r="H111" s="125"/>
      <c r="I111" s="126">
        <v>-2545981.84</v>
      </c>
    </row>
    <row r="112" spans="1:9" x14ac:dyDescent="0.3">
      <c r="A112" s="119"/>
      <c r="B112" s="124" t="s">
        <v>130</v>
      </c>
      <c r="C112" s="125"/>
      <c r="D112" s="126">
        <v>15125680.18</v>
      </c>
      <c r="E112" s="126">
        <v>8729383.6600000001</v>
      </c>
      <c r="F112" s="125"/>
      <c r="G112" s="125"/>
      <c r="H112" s="125"/>
      <c r="I112" s="126">
        <v>23855063.84</v>
      </c>
    </row>
    <row r="113" spans="1:10" x14ac:dyDescent="0.3">
      <c r="A113" s="119"/>
      <c r="B113" s="124" t="s">
        <v>116</v>
      </c>
      <c r="C113" s="125"/>
      <c r="D113" s="126">
        <v>42202282.329999998</v>
      </c>
      <c r="E113" s="125"/>
      <c r="F113" s="125"/>
      <c r="G113" s="125"/>
      <c r="H113" s="125"/>
      <c r="I113" s="126">
        <v>42202282.329999998</v>
      </c>
    </row>
    <row r="114" spans="1:10" x14ac:dyDescent="0.3">
      <c r="A114" s="119"/>
      <c r="B114" s="124" t="s">
        <v>112</v>
      </c>
      <c r="C114" s="125"/>
      <c r="D114" s="126">
        <v>1044308.07</v>
      </c>
      <c r="E114" s="125"/>
      <c r="F114" s="125"/>
      <c r="G114" s="125"/>
      <c r="H114" s="125"/>
      <c r="I114" s="126">
        <v>1044308.07</v>
      </c>
    </row>
    <row r="115" spans="1:10" x14ac:dyDescent="0.3">
      <c r="A115" s="119"/>
      <c r="B115" s="124" t="s">
        <v>128</v>
      </c>
      <c r="C115" s="126">
        <v>2484056.7400000002</v>
      </c>
      <c r="D115" s="126">
        <v>28832602.620000001</v>
      </c>
      <c r="E115" s="126">
        <v>1773141.32</v>
      </c>
      <c r="F115" s="126">
        <v>-268868.15999999997</v>
      </c>
      <c r="G115" s="125"/>
      <c r="H115" s="125"/>
      <c r="I115" s="126">
        <v>32820932.52</v>
      </c>
    </row>
    <row r="116" spans="1:10" x14ac:dyDescent="0.3">
      <c r="A116" s="119"/>
      <c r="B116" s="124" t="s">
        <v>123</v>
      </c>
      <c r="C116" s="126">
        <v>-23639187.059999999</v>
      </c>
      <c r="D116" s="126">
        <v>39583.82</v>
      </c>
      <c r="E116" s="126">
        <v>-12052961</v>
      </c>
      <c r="F116" s="126">
        <v>1540292.89</v>
      </c>
      <c r="G116" s="125"/>
      <c r="H116" s="125"/>
      <c r="I116" s="126">
        <v>-34112271.350000001</v>
      </c>
    </row>
    <row r="117" spans="1:10" x14ac:dyDescent="0.3">
      <c r="A117" s="119"/>
      <c r="B117" s="140" t="s">
        <v>113</v>
      </c>
      <c r="C117" s="141">
        <v>257781795.28999999</v>
      </c>
      <c r="D117" s="141">
        <v>1119248904.95</v>
      </c>
      <c r="E117" s="141">
        <v>1248863499.4200001</v>
      </c>
      <c r="F117" s="141">
        <v>-2013130.18</v>
      </c>
      <c r="G117" s="141">
        <v>-3237032.08</v>
      </c>
      <c r="H117" s="141">
        <v>-12248419.279999999</v>
      </c>
      <c r="I117" s="141">
        <v>2608395618.1199999</v>
      </c>
      <c r="J117" s="139"/>
    </row>
    <row r="118" spans="1:10" x14ac:dyDescent="0.3">
      <c r="A118" s="124" t="s">
        <v>139</v>
      </c>
      <c r="B118" s="124" t="s">
        <v>123</v>
      </c>
      <c r="C118" s="125"/>
      <c r="D118" s="125"/>
      <c r="E118" s="126">
        <v>1401907.07</v>
      </c>
      <c r="F118" s="125"/>
      <c r="G118" s="125"/>
      <c r="H118" s="125"/>
      <c r="I118" s="126">
        <v>1401907.07</v>
      </c>
    </row>
    <row r="119" spans="1:10" x14ac:dyDescent="0.3">
      <c r="A119" s="124" t="s">
        <v>140</v>
      </c>
      <c r="B119" s="124" t="s">
        <v>123</v>
      </c>
      <c r="C119" s="125"/>
      <c r="D119" s="125"/>
      <c r="E119" s="126">
        <v>23515357.079999998</v>
      </c>
      <c r="F119" s="125"/>
      <c r="G119" s="125"/>
      <c r="H119" s="125"/>
      <c r="I119" s="126">
        <v>23515357.079999998</v>
      </c>
    </row>
    <row r="120" spans="1:10" x14ac:dyDescent="0.3">
      <c r="A120" s="124" t="s">
        <v>141</v>
      </c>
      <c r="B120" s="124" t="s">
        <v>123</v>
      </c>
      <c r="C120" s="125"/>
      <c r="D120" s="125"/>
      <c r="E120" s="126">
        <v>24917264.149999999</v>
      </c>
      <c r="F120" s="125"/>
      <c r="G120" s="125"/>
      <c r="H120" s="125"/>
      <c r="I120" s="126">
        <v>24917264.149999999</v>
      </c>
    </row>
    <row r="121" spans="1:10" x14ac:dyDescent="0.3">
      <c r="A121" s="124" t="s">
        <v>142</v>
      </c>
      <c r="B121" s="124" t="s">
        <v>123</v>
      </c>
      <c r="C121" s="125"/>
      <c r="D121" s="125"/>
      <c r="E121" s="126">
        <v>-4452299.29</v>
      </c>
      <c r="F121" s="126">
        <v>-167723.01</v>
      </c>
      <c r="G121" s="125"/>
      <c r="H121" s="125"/>
      <c r="I121" s="126">
        <v>-4620022.3</v>
      </c>
    </row>
    <row r="122" spans="1:10" x14ac:dyDescent="0.3">
      <c r="A122" s="124" t="s">
        <v>143</v>
      </c>
      <c r="B122" s="124" t="s">
        <v>123</v>
      </c>
      <c r="C122" s="125"/>
      <c r="D122" s="125"/>
      <c r="E122" s="126">
        <v>-2823681.46</v>
      </c>
      <c r="F122" s="125"/>
      <c r="G122" s="125"/>
      <c r="H122" s="125"/>
      <c r="I122" s="126">
        <v>-2823681.46</v>
      </c>
    </row>
    <row r="123" spans="1:10" x14ac:dyDescent="0.3">
      <c r="A123" s="124" t="s">
        <v>144</v>
      </c>
      <c r="B123" s="124" t="s">
        <v>123</v>
      </c>
      <c r="C123" s="125"/>
      <c r="D123" s="125"/>
      <c r="E123" s="126">
        <v>-7275980.75</v>
      </c>
      <c r="F123" s="126">
        <v>-167723.01</v>
      </c>
      <c r="G123" s="125"/>
      <c r="H123" s="125"/>
      <c r="I123" s="126">
        <v>-7443703.7599999998</v>
      </c>
    </row>
    <row r="124" spans="1:10" x14ac:dyDescent="0.3">
      <c r="A124" s="124" t="s">
        <v>145</v>
      </c>
      <c r="B124" s="124" t="s">
        <v>123</v>
      </c>
      <c r="C124" s="125"/>
      <c r="D124" s="125"/>
      <c r="E124" s="126">
        <v>17641283.399999999</v>
      </c>
      <c r="F124" s="126">
        <v>-167723.01</v>
      </c>
      <c r="G124" s="125"/>
      <c r="H124" s="125"/>
      <c r="I124" s="126">
        <v>17473560.390000001</v>
      </c>
    </row>
    <row r="125" spans="1:10" x14ac:dyDescent="0.3">
      <c r="A125" s="124" t="s">
        <v>146</v>
      </c>
      <c r="B125" s="124" t="s">
        <v>123</v>
      </c>
      <c r="C125" s="126">
        <v>-44402454.189999998</v>
      </c>
      <c r="D125" s="125"/>
      <c r="E125" s="125"/>
      <c r="F125" s="125"/>
      <c r="G125" s="125"/>
      <c r="H125" s="125"/>
      <c r="I125" s="126">
        <v>-44402454.189999998</v>
      </c>
    </row>
    <row r="126" spans="1:10" x14ac:dyDescent="0.3">
      <c r="A126" s="124" t="s">
        <v>147</v>
      </c>
      <c r="B126" s="124" t="s">
        <v>123</v>
      </c>
      <c r="C126" s="126">
        <v>15807828.82</v>
      </c>
      <c r="D126" s="125"/>
      <c r="E126" s="125"/>
      <c r="F126" s="125"/>
      <c r="G126" s="125"/>
      <c r="H126" s="125"/>
      <c r="I126" s="126">
        <v>15807828.82</v>
      </c>
    </row>
    <row r="127" spans="1:10" x14ac:dyDescent="0.3">
      <c r="A127" s="124" t="s">
        <v>148</v>
      </c>
      <c r="B127" s="124" t="s">
        <v>118</v>
      </c>
      <c r="C127" s="125"/>
      <c r="D127" s="126">
        <v>-82464979.590000004</v>
      </c>
      <c r="E127" s="125"/>
      <c r="F127" s="125"/>
      <c r="G127" s="125"/>
      <c r="H127" s="125"/>
      <c r="I127" s="126">
        <v>-82464979.590000004</v>
      </c>
    </row>
    <row r="128" spans="1:10" x14ac:dyDescent="0.3">
      <c r="A128" s="124" t="s">
        <v>149</v>
      </c>
      <c r="B128" s="124" t="s">
        <v>118</v>
      </c>
      <c r="C128" s="125"/>
      <c r="D128" s="126">
        <v>-82464979.590000004</v>
      </c>
      <c r="E128" s="125"/>
      <c r="F128" s="125"/>
      <c r="G128" s="125"/>
      <c r="H128" s="125"/>
      <c r="I128" s="126">
        <v>-82464979.590000004</v>
      </c>
    </row>
    <row r="129" spans="1:9" x14ac:dyDescent="0.3">
      <c r="A129" s="119"/>
      <c r="B129" s="124" t="s">
        <v>123</v>
      </c>
      <c r="C129" s="126">
        <v>-28594625.379999999</v>
      </c>
      <c r="D129" s="125"/>
      <c r="E129" s="125"/>
      <c r="F129" s="125"/>
      <c r="G129" s="125"/>
      <c r="H129" s="125"/>
      <c r="I129" s="126">
        <v>-28594625.379999999</v>
      </c>
    </row>
    <row r="130" spans="1:9" x14ac:dyDescent="0.3">
      <c r="A130" s="127" t="s">
        <v>150</v>
      </c>
      <c r="B130" s="127" t="s">
        <v>113</v>
      </c>
      <c r="C130" s="129">
        <v>229187169.91999999</v>
      </c>
      <c r="D130" s="129">
        <v>1036783925.36</v>
      </c>
      <c r="E130" s="129">
        <v>1266504782.8199999</v>
      </c>
      <c r="F130" s="129">
        <v>-2180853.19</v>
      </c>
      <c r="G130" s="129">
        <v>-3237032.08</v>
      </c>
      <c r="H130" s="129">
        <v>-12248419.279999999</v>
      </c>
      <c r="I130" s="129">
        <v>2514809573.5500002</v>
      </c>
    </row>
    <row r="131" spans="1:9" x14ac:dyDescent="0.3">
      <c r="A131" s="124" t="s">
        <v>151</v>
      </c>
      <c r="B131" s="124" t="s">
        <v>118</v>
      </c>
      <c r="C131" s="126">
        <v>2041597.76</v>
      </c>
      <c r="D131" s="126">
        <v>2526293.75</v>
      </c>
      <c r="E131" s="126">
        <v>23027646.34</v>
      </c>
      <c r="F131" s="126">
        <v>16221322.25</v>
      </c>
      <c r="G131" s="125"/>
      <c r="H131" s="126">
        <v>-15499016.720000001</v>
      </c>
      <c r="I131" s="126">
        <v>28317843.379999999</v>
      </c>
    </row>
    <row r="132" spans="1:9" x14ac:dyDescent="0.3">
      <c r="A132" s="124" t="s">
        <v>152</v>
      </c>
      <c r="B132" s="124" t="s">
        <v>118</v>
      </c>
      <c r="C132" s="126">
        <v>31407506.300000001</v>
      </c>
      <c r="D132" s="125"/>
      <c r="E132" s="125"/>
      <c r="F132" s="125"/>
      <c r="G132" s="125"/>
      <c r="H132" s="125"/>
      <c r="I132" s="126">
        <v>31407506.300000001</v>
      </c>
    </row>
    <row r="133" spans="1:9" x14ac:dyDescent="0.3">
      <c r="A133" s="127" t="s">
        <v>153</v>
      </c>
      <c r="B133" s="127" t="s">
        <v>113</v>
      </c>
      <c r="C133" s="129">
        <v>33449104.059999999</v>
      </c>
      <c r="D133" s="129">
        <v>2526293.75</v>
      </c>
      <c r="E133" s="129">
        <v>23027646.34</v>
      </c>
      <c r="F133" s="129">
        <v>16221322.25</v>
      </c>
      <c r="G133" s="130"/>
      <c r="H133" s="129">
        <v>-15499016.720000001</v>
      </c>
      <c r="I133" s="129">
        <v>59725349.68</v>
      </c>
    </row>
    <row r="134" spans="1:9" x14ac:dyDescent="0.3">
      <c r="A134" s="124" t="s">
        <v>154</v>
      </c>
      <c r="B134" s="119"/>
      <c r="C134" s="126">
        <v>-3097453244.25</v>
      </c>
      <c r="D134" s="126">
        <v>-1315426120.4400001</v>
      </c>
      <c r="E134" s="126">
        <v>-989754910.27999997</v>
      </c>
      <c r="F134" s="125"/>
      <c r="G134" s="125"/>
      <c r="H134" s="125"/>
      <c r="I134" s="126">
        <v>-5402634274.9700003</v>
      </c>
    </row>
    <row r="135" spans="1:9" x14ac:dyDescent="0.3">
      <c r="A135" s="124" t="s">
        <v>155</v>
      </c>
      <c r="B135" s="119"/>
      <c r="C135" s="125"/>
      <c r="D135" s="125"/>
      <c r="E135" s="126">
        <v>-607494051.03999996</v>
      </c>
      <c r="F135" s="125"/>
      <c r="G135" s="125"/>
      <c r="H135" s="125"/>
      <c r="I135" s="126">
        <v>-607494051.03999996</v>
      </c>
    </row>
    <row r="136" spans="1:9" x14ac:dyDescent="0.3">
      <c r="A136" s="124" t="s">
        <v>156</v>
      </c>
      <c r="B136" s="119"/>
      <c r="C136" s="126">
        <v>-3097453244.25</v>
      </c>
      <c r="D136" s="126">
        <v>-1315426120.4400001</v>
      </c>
      <c r="E136" s="126">
        <v>-1597248961.3199999</v>
      </c>
      <c r="F136" s="125"/>
      <c r="G136" s="125"/>
      <c r="H136" s="125"/>
      <c r="I136" s="126">
        <v>-6010128326.0100002</v>
      </c>
    </row>
    <row r="137" spans="1:9" x14ac:dyDescent="0.3">
      <c r="A137" s="124" t="s">
        <v>157</v>
      </c>
      <c r="B137" s="119"/>
      <c r="C137" s="126">
        <v>28594625.379999999</v>
      </c>
      <c r="D137" s="125"/>
      <c r="E137" s="125"/>
      <c r="F137" s="125"/>
      <c r="G137" s="125"/>
      <c r="H137" s="125"/>
      <c r="I137" s="126">
        <v>28594625.379999999</v>
      </c>
    </row>
    <row r="138" spans="1:9" x14ac:dyDescent="0.3">
      <c r="A138" s="124" t="s">
        <v>158</v>
      </c>
      <c r="B138" s="119"/>
      <c r="C138" s="126">
        <v>99376687.590000004</v>
      </c>
      <c r="D138" s="126">
        <v>46664282.200000003</v>
      </c>
      <c r="E138" s="126">
        <v>697560.08</v>
      </c>
      <c r="F138" s="125"/>
      <c r="G138" s="125"/>
      <c r="H138" s="125"/>
      <c r="I138" s="126">
        <v>146738529.87</v>
      </c>
    </row>
    <row r="139" spans="1:9" x14ac:dyDescent="0.3">
      <c r="A139" s="124" t="s">
        <v>159</v>
      </c>
      <c r="B139" s="119"/>
      <c r="C139" s="126">
        <v>-2969481931.2800002</v>
      </c>
      <c r="D139" s="126">
        <v>-1268761838.24</v>
      </c>
      <c r="E139" s="126">
        <v>-1596551401.24</v>
      </c>
      <c r="F139" s="125"/>
      <c r="G139" s="125"/>
      <c r="H139" s="125"/>
      <c r="I139" s="126">
        <v>-5834795170.7600002</v>
      </c>
    </row>
    <row r="140" spans="1:9" x14ac:dyDescent="0.3">
      <c r="A140" s="124" t="s">
        <v>160</v>
      </c>
      <c r="B140" s="119"/>
      <c r="C140" s="126">
        <v>227214699.94</v>
      </c>
      <c r="D140" s="126">
        <v>52778358.189999998</v>
      </c>
      <c r="E140" s="126">
        <v>104481717.83</v>
      </c>
      <c r="F140" s="125"/>
      <c r="G140" s="125"/>
      <c r="H140" s="125"/>
      <c r="I140" s="126">
        <v>384474775.95999998</v>
      </c>
    </row>
    <row r="141" spans="1:9" x14ac:dyDescent="0.3">
      <c r="A141" s="124" t="s">
        <v>161</v>
      </c>
      <c r="B141" s="119"/>
      <c r="C141" s="126">
        <v>-8771293.5299999993</v>
      </c>
      <c r="D141" s="126">
        <v>-7051709.6600000001</v>
      </c>
      <c r="E141" s="126">
        <v>-151700</v>
      </c>
      <c r="F141" s="125"/>
      <c r="G141" s="125"/>
      <c r="H141" s="125"/>
      <c r="I141" s="126">
        <v>-15974703.18</v>
      </c>
    </row>
    <row r="142" spans="1:9" x14ac:dyDescent="0.3">
      <c r="A142" s="124" t="s">
        <v>162</v>
      </c>
      <c r="B142" s="119"/>
      <c r="C142" s="126">
        <v>-8771293.5299999993</v>
      </c>
      <c r="D142" s="126">
        <v>-7051709.6600000001</v>
      </c>
      <c r="E142" s="126">
        <v>-151700</v>
      </c>
      <c r="F142" s="125"/>
      <c r="G142" s="125"/>
      <c r="H142" s="125"/>
      <c r="I142" s="126">
        <v>-15974703.18</v>
      </c>
    </row>
    <row r="143" spans="1:9" x14ac:dyDescent="0.3">
      <c r="A143" s="124" t="s">
        <v>163</v>
      </c>
      <c r="B143" s="119"/>
      <c r="C143" s="126">
        <v>218443406.41</v>
      </c>
      <c r="D143" s="126">
        <v>45726648.539999999</v>
      </c>
      <c r="E143" s="126">
        <v>104330017.83</v>
      </c>
      <c r="F143" s="125"/>
      <c r="G143" s="125"/>
      <c r="H143" s="125"/>
      <c r="I143" s="126">
        <v>368500072.77999997</v>
      </c>
    </row>
    <row r="144" spans="1:9" x14ac:dyDescent="0.3">
      <c r="A144" s="127" t="s">
        <v>164</v>
      </c>
      <c r="B144" s="128"/>
      <c r="C144" s="129">
        <v>-2751038524.8600001</v>
      </c>
      <c r="D144" s="129">
        <v>-1223035189.71</v>
      </c>
      <c r="E144" s="129">
        <v>-1492221383.4100001</v>
      </c>
      <c r="F144" s="130"/>
      <c r="G144" s="130"/>
      <c r="H144" s="130"/>
      <c r="I144" s="129">
        <v>-5466295097.9799995</v>
      </c>
    </row>
    <row r="145" spans="1:9" x14ac:dyDescent="0.3">
      <c r="A145" s="124" t="s">
        <v>165</v>
      </c>
      <c r="B145" s="119"/>
      <c r="C145" s="126">
        <v>-93607427.489999995</v>
      </c>
      <c r="D145" s="126">
        <v>-4177589.78</v>
      </c>
      <c r="E145" s="126">
        <v>-322837536.72000003</v>
      </c>
      <c r="F145" s="125"/>
      <c r="G145" s="125"/>
      <c r="H145" s="125"/>
      <c r="I145" s="126">
        <v>-420622553.99000001</v>
      </c>
    </row>
    <row r="146" spans="1:9" x14ac:dyDescent="0.3">
      <c r="A146" s="124" t="s">
        <v>166</v>
      </c>
      <c r="B146" s="119"/>
      <c r="C146" s="125"/>
      <c r="D146" s="125"/>
      <c r="E146" s="126">
        <v>-656506254.91999996</v>
      </c>
      <c r="F146" s="125"/>
      <c r="G146" s="126">
        <v>3237032</v>
      </c>
      <c r="H146" s="125"/>
      <c r="I146" s="126">
        <v>-653269222.91999996</v>
      </c>
    </row>
    <row r="147" spans="1:9" x14ac:dyDescent="0.3">
      <c r="A147" s="124" t="s">
        <v>167</v>
      </c>
      <c r="B147" s="119"/>
      <c r="C147" s="125"/>
      <c r="D147" s="126">
        <v>-8875710.6600000001</v>
      </c>
      <c r="E147" s="126">
        <v>8141304.5099999998</v>
      </c>
      <c r="F147" s="125"/>
      <c r="G147" s="125"/>
      <c r="H147" s="125"/>
      <c r="I147" s="126">
        <v>-734406.15</v>
      </c>
    </row>
    <row r="148" spans="1:9" x14ac:dyDescent="0.3">
      <c r="A148" s="124" t="s">
        <v>168</v>
      </c>
      <c r="B148" s="119"/>
      <c r="C148" s="126">
        <v>-93607427.489999995</v>
      </c>
      <c r="D148" s="126">
        <v>-13053300.439999999</v>
      </c>
      <c r="E148" s="126">
        <v>-971202487.13</v>
      </c>
      <c r="F148" s="125"/>
      <c r="G148" s="126">
        <v>3237032</v>
      </c>
      <c r="H148" s="125"/>
      <c r="I148" s="126">
        <v>-1074626183.0599999</v>
      </c>
    </row>
    <row r="149" spans="1:9" x14ac:dyDescent="0.3">
      <c r="A149" s="124" t="s">
        <v>169</v>
      </c>
      <c r="B149" s="119"/>
      <c r="C149" s="125"/>
      <c r="D149" s="126">
        <v>-1818924663</v>
      </c>
      <c r="E149" s="125"/>
      <c r="F149" s="125"/>
      <c r="G149" s="125"/>
      <c r="H149" s="125"/>
      <c r="I149" s="126">
        <v>-1818924663</v>
      </c>
    </row>
    <row r="150" spans="1:9" x14ac:dyDescent="0.3">
      <c r="A150" s="124" t="s">
        <v>170</v>
      </c>
      <c r="B150" s="119"/>
      <c r="C150" s="125"/>
      <c r="D150" s="126">
        <v>-32160575.739999998</v>
      </c>
      <c r="E150" s="125"/>
      <c r="F150" s="125"/>
      <c r="G150" s="125"/>
      <c r="H150" s="125"/>
      <c r="I150" s="126">
        <v>-32160575.739999998</v>
      </c>
    </row>
    <row r="151" spans="1:9" x14ac:dyDescent="0.3">
      <c r="A151" s="124" t="s">
        <v>171</v>
      </c>
      <c r="B151" s="119"/>
      <c r="C151" s="125"/>
      <c r="D151" s="126">
        <v>-1851085238.75</v>
      </c>
      <c r="E151" s="125"/>
      <c r="F151" s="125"/>
      <c r="G151" s="125"/>
      <c r="H151" s="125"/>
      <c r="I151" s="126">
        <v>-1851085238.75</v>
      </c>
    </row>
    <row r="152" spans="1:9" x14ac:dyDescent="0.3">
      <c r="A152" s="124" t="s">
        <v>172</v>
      </c>
      <c r="B152" s="119"/>
      <c r="C152" s="126">
        <v>6592473.1900000004</v>
      </c>
      <c r="D152" s="126">
        <v>587726.69999999995</v>
      </c>
      <c r="E152" s="125"/>
      <c r="F152" s="125"/>
      <c r="G152" s="125"/>
      <c r="H152" s="125"/>
      <c r="I152" s="126">
        <v>7180199.8899999997</v>
      </c>
    </row>
    <row r="153" spans="1:9" x14ac:dyDescent="0.3">
      <c r="A153" s="124" t="s">
        <v>173</v>
      </c>
      <c r="B153" s="119"/>
      <c r="C153" s="125"/>
      <c r="D153" s="126">
        <v>-583676.48</v>
      </c>
      <c r="E153" s="125"/>
      <c r="F153" s="125"/>
      <c r="G153" s="125"/>
      <c r="H153" s="125"/>
      <c r="I153" s="126">
        <v>-583676.48</v>
      </c>
    </row>
    <row r="154" spans="1:9" ht="17.399999999999999" x14ac:dyDescent="0.3">
      <c r="A154" s="127" t="s">
        <v>174</v>
      </c>
      <c r="B154" s="128"/>
      <c r="C154" s="129">
        <v>-87014954.299999997</v>
      </c>
      <c r="D154" s="129">
        <v>-1864134488.96</v>
      </c>
      <c r="E154" s="129">
        <v>-971202487.13</v>
      </c>
      <c r="F154" s="130"/>
      <c r="G154" s="129">
        <v>3237032</v>
      </c>
      <c r="H154" s="130"/>
      <c r="I154" s="129">
        <v>-2919114898.3899999</v>
      </c>
    </row>
    <row r="155" spans="1:9" x14ac:dyDescent="0.3">
      <c r="A155" s="124" t="s">
        <v>175</v>
      </c>
      <c r="B155" s="119"/>
      <c r="C155" s="126">
        <v>-412873283.25</v>
      </c>
      <c r="D155" s="126">
        <v>-191982231.63999999</v>
      </c>
      <c r="E155" s="126">
        <v>-40900917.990000002</v>
      </c>
      <c r="F155" s="126">
        <v>-9726959.8900000006</v>
      </c>
      <c r="G155" s="125"/>
      <c r="H155" s="125"/>
      <c r="I155" s="126">
        <v>-655483392.75999999</v>
      </c>
    </row>
    <row r="156" spans="1:9" x14ac:dyDescent="0.3">
      <c r="A156" s="124" t="s">
        <v>176</v>
      </c>
      <c r="B156" s="119"/>
      <c r="C156" s="125"/>
      <c r="D156" s="125"/>
      <c r="E156" s="126">
        <v>-1385173.09</v>
      </c>
      <c r="F156" s="126">
        <v>-3649179.54</v>
      </c>
      <c r="G156" s="125"/>
      <c r="H156" s="125"/>
      <c r="I156" s="126">
        <v>-5034352.63</v>
      </c>
    </row>
    <row r="157" spans="1:9" x14ac:dyDescent="0.3">
      <c r="A157" s="124" t="s">
        <v>177</v>
      </c>
      <c r="B157" s="119"/>
      <c r="C157" s="125"/>
      <c r="D157" s="126">
        <v>-8258881.29</v>
      </c>
      <c r="E157" s="125"/>
      <c r="F157" s="125"/>
      <c r="G157" s="125"/>
      <c r="H157" s="125"/>
      <c r="I157" s="126">
        <v>-8258881.29</v>
      </c>
    </row>
    <row r="158" spans="1:9" x14ac:dyDescent="0.3">
      <c r="A158" s="124" t="s">
        <v>178</v>
      </c>
      <c r="B158" s="119"/>
      <c r="C158" s="126">
        <v>-58550972.289999999</v>
      </c>
      <c r="D158" s="126">
        <v>-32239678.59</v>
      </c>
      <c r="E158" s="125"/>
      <c r="F158" s="125"/>
      <c r="G158" s="125"/>
      <c r="H158" s="125"/>
      <c r="I158" s="126">
        <v>-90790650.870000005</v>
      </c>
    </row>
    <row r="159" spans="1:9" x14ac:dyDescent="0.3">
      <c r="A159" s="124" t="s">
        <v>179</v>
      </c>
      <c r="B159" s="119"/>
      <c r="C159" s="126">
        <v>-1073749.45</v>
      </c>
      <c r="D159" s="125"/>
      <c r="E159" s="126">
        <v>-6693751.7999999998</v>
      </c>
      <c r="F159" s="126">
        <v>-1599592.11</v>
      </c>
      <c r="G159" s="125"/>
      <c r="H159" s="125"/>
      <c r="I159" s="126">
        <v>-9367093.3599999994</v>
      </c>
    </row>
    <row r="160" spans="1:9" x14ac:dyDescent="0.3">
      <c r="A160" s="124" t="s">
        <v>180</v>
      </c>
      <c r="B160" s="119"/>
      <c r="C160" s="126">
        <v>-85372386.739999995</v>
      </c>
      <c r="D160" s="126">
        <v>-39446124.509999998</v>
      </c>
      <c r="E160" s="126">
        <v>-2775789.93</v>
      </c>
      <c r="F160" s="126">
        <v>-46624.27</v>
      </c>
      <c r="G160" s="125"/>
      <c r="H160" s="125"/>
      <c r="I160" s="126">
        <v>-127640925.45999999</v>
      </c>
    </row>
    <row r="161" spans="1:9" x14ac:dyDescent="0.3">
      <c r="A161" s="127" t="s">
        <v>181</v>
      </c>
      <c r="B161" s="128"/>
      <c r="C161" s="129">
        <v>-557870391.72000003</v>
      </c>
      <c r="D161" s="129">
        <v>-271926916.02999997</v>
      </c>
      <c r="E161" s="129">
        <v>-51755632.810000002</v>
      </c>
      <c r="F161" s="129">
        <v>-15022355.810000001</v>
      </c>
      <c r="G161" s="130"/>
      <c r="H161" s="130"/>
      <c r="I161" s="129">
        <v>-896575296.37</v>
      </c>
    </row>
    <row r="162" spans="1:9" x14ac:dyDescent="0.3">
      <c r="A162" s="124" t="s">
        <v>182</v>
      </c>
      <c r="B162" s="119"/>
      <c r="C162" s="126">
        <v>-104082612.02</v>
      </c>
      <c r="D162" s="126">
        <v>-42549011.799999997</v>
      </c>
      <c r="E162" s="126">
        <v>-23488935.309999999</v>
      </c>
      <c r="F162" s="126">
        <v>-712839.94</v>
      </c>
      <c r="G162" s="125"/>
      <c r="H162" s="125"/>
      <c r="I162" s="126">
        <v>-170833399.06999999</v>
      </c>
    </row>
    <row r="163" spans="1:9" x14ac:dyDescent="0.3">
      <c r="A163" s="124" t="s">
        <v>183</v>
      </c>
      <c r="B163" s="119"/>
      <c r="C163" s="126">
        <v>-15838409.77</v>
      </c>
      <c r="D163" s="126">
        <v>-10144230.189999999</v>
      </c>
      <c r="E163" s="126">
        <v>-2017964.4</v>
      </c>
      <c r="F163" s="126">
        <v>-309530.95</v>
      </c>
      <c r="G163" s="125"/>
      <c r="H163" s="125"/>
      <c r="I163" s="126">
        <v>-28310135.309999999</v>
      </c>
    </row>
    <row r="164" spans="1:9" x14ac:dyDescent="0.3">
      <c r="A164" s="124" t="s">
        <v>184</v>
      </c>
      <c r="B164" s="119"/>
      <c r="C164" s="126">
        <v>-39797582.509999998</v>
      </c>
      <c r="D164" s="126">
        <v>-9355459.5700000003</v>
      </c>
      <c r="E164" s="126">
        <v>-4747433.7699999996</v>
      </c>
      <c r="F164" s="126">
        <v>-1498465.59</v>
      </c>
      <c r="G164" s="125"/>
      <c r="H164" s="125"/>
      <c r="I164" s="126">
        <v>-55398941.439999998</v>
      </c>
    </row>
    <row r="165" spans="1:9" x14ac:dyDescent="0.3">
      <c r="A165" s="124" t="s">
        <v>185</v>
      </c>
      <c r="B165" s="119"/>
      <c r="C165" s="126">
        <v>-33922926.630000003</v>
      </c>
      <c r="D165" s="126">
        <v>-42320913.549999997</v>
      </c>
      <c r="E165" s="126">
        <v>-4459209.0999999996</v>
      </c>
      <c r="F165" s="126">
        <v>-978710.29</v>
      </c>
      <c r="G165" s="125"/>
      <c r="H165" s="125"/>
      <c r="I165" s="126">
        <v>-81681759.560000002</v>
      </c>
    </row>
    <row r="166" spans="1:9" x14ac:dyDescent="0.3">
      <c r="A166" s="124" t="s">
        <v>186</v>
      </c>
      <c r="B166" s="119"/>
      <c r="C166" s="126">
        <v>-22144085.77</v>
      </c>
      <c r="D166" s="126">
        <v>-19952220.420000002</v>
      </c>
      <c r="E166" s="126">
        <v>-1648904.04</v>
      </c>
      <c r="F166" s="126">
        <v>-138851.99</v>
      </c>
      <c r="G166" s="125"/>
      <c r="H166" s="125"/>
      <c r="I166" s="126">
        <v>-43884062.219999999</v>
      </c>
    </row>
    <row r="167" spans="1:9" x14ac:dyDescent="0.3">
      <c r="A167" s="124" t="s">
        <v>187</v>
      </c>
      <c r="B167" s="119"/>
      <c r="C167" s="125"/>
      <c r="D167" s="125"/>
      <c r="E167" s="125"/>
      <c r="F167" s="126">
        <v>6687.92</v>
      </c>
      <c r="G167" s="125"/>
      <c r="H167" s="125"/>
      <c r="I167" s="126">
        <v>6687.92</v>
      </c>
    </row>
    <row r="168" spans="1:9" x14ac:dyDescent="0.3">
      <c r="A168" s="124" t="s">
        <v>188</v>
      </c>
      <c r="B168" s="119"/>
      <c r="C168" s="126">
        <v>6806645.7599999998</v>
      </c>
      <c r="D168" s="126">
        <v>-1071509.8899999999</v>
      </c>
      <c r="E168" s="125"/>
      <c r="F168" s="125"/>
      <c r="G168" s="125"/>
      <c r="H168" s="125"/>
      <c r="I168" s="126">
        <v>5735135.8700000001</v>
      </c>
    </row>
    <row r="169" spans="1:9" x14ac:dyDescent="0.3">
      <c r="A169" s="124" t="s">
        <v>189</v>
      </c>
      <c r="B169" s="119"/>
      <c r="C169" s="126">
        <v>-145629339.59</v>
      </c>
      <c r="D169" s="126">
        <v>-5795952.75</v>
      </c>
      <c r="E169" s="126">
        <v>-2149164.2799999998</v>
      </c>
      <c r="F169" s="125"/>
      <c r="G169" s="125"/>
      <c r="H169" s="125"/>
      <c r="I169" s="126">
        <v>-153574456.61000001</v>
      </c>
    </row>
    <row r="170" spans="1:9" x14ac:dyDescent="0.3">
      <c r="A170" s="124" t="s">
        <v>190</v>
      </c>
      <c r="B170" s="119"/>
      <c r="C170" s="125"/>
      <c r="D170" s="125"/>
      <c r="E170" s="126">
        <v>-67044.55</v>
      </c>
      <c r="F170" s="125"/>
      <c r="G170" s="125"/>
      <c r="H170" s="125"/>
      <c r="I170" s="126">
        <v>-67044.55</v>
      </c>
    </row>
    <row r="171" spans="1:9" x14ac:dyDescent="0.3">
      <c r="A171" s="124" t="s">
        <v>191</v>
      </c>
      <c r="B171" s="119"/>
      <c r="C171" s="126">
        <v>14649420.359999999</v>
      </c>
      <c r="D171" s="126">
        <v>10548816.16</v>
      </c>
      <c r="E171" s="126">
        <v>4363488.22</v>
      </c>
      <c r="F171" s="125"/>
      <c r="G171" s="125"/>
      <c r="H171" s="125"/>
      <c r="I171" s="126">
        <v>29561724.739999998</v>
      </c>
    </row>
    <row r="172" spans="1:9" x14ac:dyDescent="0.3">
      <c r="A172" s="124" t="s">
        <v>192</v>
      </c>
      <c r="B172" s="119"/>
      <c r="C172" s="126">
        <v>-44182026.159999996</v>
      </c>
      <c r="D172" s="125"/>
      <c r="E172" s="125"/>
      <c r="F172" s="125"/>
      <c r="G172" s="125"/>
      <c r="H172" s="125"/>
      <c r="I172" s="126">
        <v>-44182026.159999996</v>
      </c>
    </row>
    <row r="173" spans="1:9" x14ac:dyDescent="0.3">
      <c r="A173" s="124" t="s">
        <v>193</v>
      </c>
      <c r="B173" s="119"/>
      <c r="C173" s="125"/>
      <c r="D173" s="126">
        <v>-734984.17</v>
      </c>
      <c r="E173" s="126">
        <v>-56966.400000000001</v>
      </c>
      <c r="F173" s="125"/>
      <c r="G173" s="125"/>
      <c r="H173" s="125"/>
      <c r="I173" s="126">
        <v>-791950.57</v>
      </c>
    </row>
    <row r="174" spans="1:9" x14ac:dyDescent="0.3">
      <c r="A174" s="124" t="s">
        <v>194</v>
      </c>
      <c r="B174" s="119"/>
      <c r="C174" s="126">
        <v>-69846637.680000007</v>
      </c>
      <c r="D174" s="126">
        <v>-9913552.2200000007</v>
      </c>
      <c r="E174" s="126">
        <v>-61377558.039999999</v>
      </c>
      <c r="F174" s="126">
        <v>-9099464.7200000007</v>
      </c>
      <c r="G174" s="125"/>
      <c r="H174" s="126">
        <v>15499016.720000001</v>
      </c>
      <c r="I174" s="126">
        <v>-134738195.94999999</v>
      </c>
    </row>
    <row r="175" spans="1:9" x14ac:dyDescent="0.3">
      <c r="A175" s="124" t="s">
        <v>195</v>
      </c>
      <c r="B175" s="119"/>
      <c r="C175" s="126">
        <v>-227103562.40000001</v>
      </c>
      <c r="D175" s="125"/>
      <c r="E175" s="126">
        <v>-17579346.559999999</v>
      </c>
      <c r="F175" s="125"/>
      <c r="G175" s="125"/>
      <c r="H175" s="125"/>
      <c r="I175" s="126">
        <v>-244682908.96000001</v>
      </c>
    </row>
    <row r="176" spans="1:9" x14ac:dyDescent="0.3">
      <c r="A176" s="124" t="s">
        <v>196</v>
      </c>
      <c r="B176" s="119"/>
      <c r="C176" s="125"/>
      <c r="D176" s="125"/>
      <c r="E176" s="126">
        <v>-66933471.450000003</v>
      </c>
      <c r="F176" s="125"/>
      <c r="G176" s="125"/>
      <c r="H176" s="125"/>
      <c r="I176" s="126">
        <v>-66933471.450000003</v>
      </c>
    </row>
    <row r="177" spans="1:11" x14ac:dyDescent="0.3">
      <c r="A177" s="124" t="s">
        <v>197</v>
      </c>
      <c r="B177" s="119"/>
      <c r="C177" s="126">
        <v>-355095117.02999997</v>
      </c>
      <c r="D177" s="125"/>
      <c r="E177" s="126">
        <v>-24610967.739999998</v>
      </c>
      <c r="F177" s="125"/>
      <c r="G177" s="125"/>
      <c r="H177" s="125"/>
      <c r="I177" s="126">
        <v>-379706084.76999998</v>
      </c>
      <c r="K177" s="139"/>
    </row>
    <row r="178" spans="1:11" x14ac:dyDescent="0.3">
      <c r="A178" s="124" t="s">
        <v>198</v>
      </c>
      <c r="B178" s="119"/>
      <c r="C178" s="125"/>
      <c r="D178" s="125"/>
      <c r="E178" s="126">
        <v>-443029.73</v>
      </c>
      <c r="F178" s="125"/>
      <c r="G178" s="125"/>
      <c r="H178" s="125"/>
      <c r="I178" s="126">
        <v>-443029.73</v>
      </c>
    </row>
    <row r="179" spans="1:11" x14ac:dyDescent="0.3">
      <c r="A179" s="124" t="s">
        <v>199</v>
      </c>
      <c r="B179" s="119"/>
      <c r="C179" s="126">
        <v>-248958418.66</v>
      </c>
      <c r="D179" s="125"/>
      <c r="E179" s="126">
        <v>-6274422.0800000001</v>
      </c>
      <c r="F179" s="125"/>
      <c r="G179" s="125"/>
      <c r="H179" s="125"/>
      <c r="I179" s="126">
        <v>-255232840.74000001</v>
      </c>
    </row>
    <row r="180" spans="1:11" x14ac:dyDescent="0.3">
      <c r="A180" s="124" t="s">
        <v>200</v>
      </c>
      <c r="B180" s="119"/>
      <c r="C180" s="126">
        <v>842428896.65999997</v>
      </c>
      <c r="D180" s="125"/>
      <c r="E180" s="126">
        <v>130043362.84</v>
      </c>
      <c r="F180" s="125"/>
      <c r="G180" s="125"/>
      <c r="H180" s="125"/>
      <c r="I180" s="126">
        <v>972472259.5</v>
      </c>
    </row>
    <row r="181" spans="1:11" x14ac:dyDescent="0.3">
      <c r="A181" s="124" t="s">
        <v>201</v>
      </c>
      <c r="B181" s="119"/>
      <c r="C181" s="126">
        <v>11271798.560000001</v>
      </c>
      <c r="D181" s="125"/>
      <c r="E181" s="126">
        <v>14202125.279999999</v>
      </c>
      <c r="F181" s="125"/>
      <c r="G181" s="125"/>
      <c r="H181" s="125"/>
      <c r="I181" s="126">
        <v>25473923.84</v>
      </c>
    </row>
    <row r="182" spans="1:11" x14ac:dyDescent="0.3">
      <c r="A182" s="124" t="s">
        <v>202</v>
      </c>
      <c r="B182" s="119"/>
      <c r="C182" s="125"/>
      <c r="D182" s="125"/>
      <c r="E182" s="125"/>
      <c r="F182" s="125"/>
      <c r="G182" s="125"/>
      <c r="H182" s="125"/>
      <c r="I182" s="125"/>
    </row>
    <row r="183" spans="1:11" x14ac:dyDescent="0.3">
      <c r="A183" s="124" t="s">
        <v>203</v>
      </c>
      <c r="B183" s="119"/>
      <c r="C183" s="126">
        <v>-102756865.28</v>
      </c>
      <c r="D183" s="126">
        <v>-10648536.390000001</v>
      </c>
      <c r="E183" s="126">
        <v>-47232399.159999996</v>
      </c>
      <c r="F183" s="126">
        <v>-9099464.7200000007</v>
      </c>
      <c r="G183" s="125"/>
      <c r="H183" s="126">
        <v>15499016.720000001</v>
      </c>
      <c r="I183" s="126">
        <v>-154238248.84</v>
      </c>
    </row>
    <row r="184" spans="1:11" x14ac:dyDescent="0.3">
      <c r="A184" s="127" t="s">
        <v>204</v>
      </c>
      <c r="B184" s="128"/>
      <c r="C184" s="129">
        <v>-442715755.44999999</v>
      </c>
      <c r="D184" s="129">
        <v>-131289018.39</v>
      </c>
      <c r="E184" s="129">
        <v>-81447566.390000001</v>
      </c>
      <c r="F184" s="129">
        <v>-12731175.560000001</v>
      </c>
      <c r="G184" s="130"/>
      <c r="H184" s="129">
        <v>15499016.720000001</v>
      </c>
      <c r="I184" s="129">
        <v>-652684499.07000005</v>
      </c>
    </row>
    <row r="185" spans="1:11" x14ac:dyDescent="0.3">
      <c r="A185" s="124" t="s">
        <v>205</v>
      </c>
      <c r="B185" s="119"/>
      <c r="C185" s="126">
        <v>-629460.23</v>
      </c>
      <c r="D185" s="126">
        <v>-4423498.03</v>
      </c>
      <c r="E185" s="126">
        <v>-3333723.57</v>
      </c>
      <c r="F185" s="126">
        <v>-56761265.770000003</v>
      </c>
      <c r="G185" s="125"/>
      <c r="H185" s="125"/>
      <c r="I185" s="126">
        <v>-65147947.600000001</v>
      </c>
    </row>
    <row r="186" spans="1:11" x14ac:dyDescent="0.3">
      <c r="A186" s="124" t="s">
        <v>206</v>
      </c>
      <c r="B186" s="119"/>
      <c r="C186" s="126">
        <v>-14040523.789999999</v>
      </c>
      <c r="D186" s="126">
        <v>-5964441.7699999996</v>
      </c>
      <c r="E186" s="126">
        <v>-5605365.7400000002</v>
      </c>
      <c r="F186" s="126">
        <v>-10471485.359999999</v>
      </c>
      <c r="G186" s="125"/>
      <c r="H186" s="126">
        <v>12248419.279999999</v>
      </c>
      <c r="I186" s="126">
        <v>-23833397.390000001</v>
      </c>
    </row>
    <row r="187" spans="1:11" x14ac:dyDescent="0.3">
      <c r="A187" s="124" t="s">
        <v>207</v>
      </c>
      <c r="B187" s="119"/>
      <c r="C187" s="126">
        <v>-14669984.02</v>
      </c>
      <c r="D187" s="126">
        <v>-10387939.810000001</v>
      </c>
      <c r="E187" s="126">
        <v>-8939089.3100000005</v>
      </c>
      <c r="F187" s="126">
        <v>-67232751.129999995</v>
      </c>
      <c r="G187" s="125"/>
      <c r="H187" s="126">
        <v>12248419.279999999</v>
      </c>
      <c r="I187" s="126">
        <v>-88981344.989999995</v>
      </c>
    </row>
    <row r="188" spans="1:11" x14ac:dyDescent="0.3">
      <c r="A188" s="124" t="s">
        <v>208</v>
      </c>
      <c r="B188" s="119"/>
      <c r="C188" s="125"/>
      <c r="D188" s="125"/>
      <c r="E188" s="125"/>
      <c r="F188" s="126">
        <v>8101070.7400000002</v>
      </c>
      <c r="G188" s="125"/>
      <c r="H188" s="125"/>
      <c r="I188" s="126">
        <v>8101070.7400000002</v>
      </c>
    </row>
    <row r="189" spans="1:11" x14ac:dyDescent="0.3">
      <c r="A189" s="124" t="s">
        <v>209</v>
      </c>
      <c r="B189" s="119"/>
      <c r="C189" s="125"/>
      <c r="D189" s="125"/>
      <c r="E189" s="125"/>
      <c r="F189" s="126">
        <v>54834647.030000001</v>
      </c>
      <c r="G189" s="125"/>
      <c r="H189" s="125"/>
      <c r="I189" s="126">
        <v>54834647.030000001</v>
      </c>
    </row>
    <row r="190" spans="1:11" x14ac:dyDescent="0.3">
      <c r="A190" s="124" t="s">
        <v>210</v>
      </c>
      <c r="B190" s="119"/>
      <c r="C190" s="125"/>
      <c r="D190" s="125"/>
      <c r="E190" s="125"/>
      <c r="F190" s="126">
        <v>14292060.699999999</v>
      </c>
      <c r="G190" s="125"/>
      <c r="H190" s="125"/>
      <c r="I190" s="126">
        <v>14292060.699999999</v>
      </c>
    </row>
    <row r="191" spans="1:11" x14ac:dyDescent="0.3">
      <c r="A191" s="124" t="s">
        <v>211</v>
      </c>
      <c r="B191" s="119"/>
      <c r="C191" s="126">
        <v>-1475252.47</v>
      </c>
      <c r="D191" s="125"/>
      <c r="E191" s="126">
        <v>-227654.16</v>
      </c>
      <c r="F191" s="126">
        <v>-13449.85</v>
      </c>
      <c r="G191" s="125"/>
      <c r="H191" s="125"/>
      <c r="I191" s="126">
        <v>-1716356.48</v>
      </c>
    </row>
    <row r="192" spans="1:11" x14ac:dyDescent="0.3">
      <c r="A192" s="127" t="s">
        <v>212</v>
      </c>
      <c r="B192" s="128"/>
      <c r="C192" s="129">
        <v>-16145236.5</v>
      </c>
      <c r="D192" s="129">
        <v>-10387939.810000001</v>
      </c>
      <c r="E192" s="129">
        <v>-9166743.4700000007</v>
      </c>
      <c r="F192" s="129">
        <v>9981577.4900000002</v>
      </c>
      <c r="G192" s="130"/>
      <c r="H192" s="129">
        <v>12248419.279999999</v>
      </c>
      <c r="I192" s="129">
        <v>-13469923</v>
      </c>
    </row>
    <row r="193" spans="1:9" x14ac:dyDescent="0.3">
      <c r="A193" s="124" t="s">
        <v>213</v>
      </c>
      <c r="B193" s="119"/>
      <c r="C193" s="126">
        <v>542780</v>
      </c>
      <c r="D193" s="126">
        <v>22088581.530000001</v>
      </c>
      <c r="E193" s="126">
        <v>450418</v>
      </c>
      <c r="F193" s="126">
        <v>142860332.06</v>
      </c>
      <c r="G193" s="125"/>
      <c r="H193" s="125"/>
      <c r="I193" s="126">
        <v>165942111.59</v>
      </c>
    </row>
    <row r="194" spans="1:9" x14ac:dyDescent="0.3">
      <c r="A194" s="127" t="s">
        <v>214</v>
      </c>
      <c r="B194" s="128"/>
      <c r="C194" s="129">
        <v>542780</v>
      </c>
      <c r="D194" s="129">
        <v>22088581.530000001</v>
      </c>
      <c r="E194" s="129">
        <v>450418</v>
      </c>
      <c r="F194" s="129">
        <v>142860332.06</v>
      </c>
      <c r="G194" s="130"/>
      <c r="H194" s="130"/>
      <c r="I194" s="129">
        <v>165942111.59</v>
      </c>
    </row>
    <row r="195" spans="1:9" x14ac:dyDescent="0.3">
      <c r="A195" s="127" t="s">
        <v>215</v>
      </c>
      <c r="B195" s="127" t="s">
        <v>113</v>
      </c>
      <c r="C195" s="129">
        <v>883648351.47000003</v>
      </c>
      <c r="D195" s="129">
        <v>238073593.05000001</v>
      </c>
      <c r="E195" s="129">
        <v>280081862.54000002</v>
      </c>
      <c r="F195" s="129">
        <v>139128847.24000001</v>
      </c>
      <c r="G195" s="129">
        <v>-0.08</v>
      </c>
      <c r="H195" s="130"/>
      <c r="I195" s="129">
        <v>1540932654.22</v>
      </c>
    </row>
    <row r="196" spans="1:9" x14ac:dyDescent="0.3">
      <c r="A196" s="127" t="s">
        <v>216</v>
      </c>
      <c r="B196" s="128"/>
      <c r="C196" s="130"/>
      <c r="D196" s="130"/>
      <c r="E196" s="130"/>
      <c r="F196" s="130"/>
      <c r="G196" s="130"/>
      <c r="H196" s="130"/>
      <c r="I196" s="130"/>
    </row>
    <row r="197" spans="1:9" x14ac:dyDescent="0.3">
      <c r="A197" s="127" t="s">
        <v>217</v>
      </c>
      <c r="B197" s="127" t="s">
        <v>113</v>
      </c>
      <c r="C197" s="129">
        <v>883648351.47000003</v>
      </c>
      <c r="D197" s="129">
        <v>238073593.05000001</v>
      </c>
      <c r="E197" s="129">
        <v>280081862.54000002</v>
      </c>
      <c r="F197" s="129">
        <v>139128847.24000001</v>
      </c>
      <c r="G197" s="129">
        <v>-0.08</v>
      </c>
      <c r="H197" s="130"/>
      <c r="I197" s="129">
        <v>1540932654.22</v>
      </c>
    </row>
    <row r="198" spans="1:9" x14ac:dyDescent="0.3">
      <c r="A198" s="124" t="s">
        <v>218</v>
      </c>
      <c r="B198" s="119"/>
      <c r="C198" s="126">
        <v>-187876090.56999999</v>
      </c>
      <c r="D198" s="126">
        <v>-59010525.229999997</v>
      </c>
      <c r="E198" s="126">
        <v>-57287817.009999998</v>
      </c>
      <c r="F198" s="126">
        <v>-950507.32</v>
      </c>
      <c r="G198" s="125"/>
      <c r="H198" s="125"/>
      <c r="I198" s="126">
        <v>-305124940.13999999</v>
      </c>
    </row>
    <row r="199" spans="1:9" x14ac:dyDescent="0.3">
      <c r="A199" s="124" t="s">
        <v>219</v>
      </c>
      <c r="B199" s="119"/>
      <c r="C199" s="126">
        <v>-72313.33</v>
      </c>
      <c r="D199" s="125"/>
      <c r="E199" s="126">
        <v>-2658680.44</v>
      </c>
      <c r="F199" s="126">
        <v>86835.22</v>
      </c>
      <c r="G199" s="125"/>
      <c r="H199" s="125"/>
      <c r="I199" s="126">
        <v>-2644158.5499999998</v>
      </c>
    </row>
    <row r="200" spans="1:9" x14ac:dyDescent="0.3">
      <c r="A200" s="124" t="s">
        <v>220</v>
      </c>
      <c r="B200" s="119"/>
      <c r="C200" s="125"/>
      <c r="D200" s="125"/>
      <c r="E200" s="126">
        <v>5071776.32</v>
      </c>
      <c r="F200" s="125"/>
      <c r="G200" s="125"/>
      <c r="H200" s="125"/>
      <c r="I200" s="126">
        <v>5071776.32</v>
      </c>
    </row>
    <row r="201" spans="1:9" x14ac:dyDescent="0.3">
      <c r="A201" s="124" t="s">
        <v>221</v>
      </c>
      <c r="B201" s="119"/>
      <c r="C201" s="126">
        <v>-4204991.2</v>
      </c>
      <c r="D201" s="126">
        <v>5952237.4400000004</v>
      </c>
      <c r="E201" s="126">
        <v>-14468.89</v>
      </c>
      <c r="F201" s="125"/>
      <c r="G201" s="125"/>
      <c r="H201" s="125"/>
      <c r="I201" s="126">
        <v>1732777.34</v>
      </c>
    </row>
    <row r="202" spans="1:9" x14ac:dyDescent="0.3">
      <c r="A202" s="124" t="s">
        <v>222</v>
      </c>
      <c r="B202" s="119"/>
      <c r="C202" s="125"/>
      <c r="D202" s="125"/>
      <c r="E202" s="126">
        <v>-3508635.67</v>
      </c>
      <c r="F202" s="125"/>
      <c r="G202" s="125"/>
      <c r="H202" s="125"/>
      <c r="I202" s="126">
        <v>-3508635.67</v>
      </c>
    </row>
    <row r="203" spans="1:9" x14ac:dyDescent="0.3">
      <c r="A203" s="124" t="s">
        <v>223</v>
      </c>
      <c r="B203" s="119"/>
      <c r="C203" s="126">
        <v>219365.72</v>
      </c>
      <c r="D203" s="126">
        <v>235732.18</v>
      </c>
      <c r="E203" s="126">
        <v>148878.47</v>
      </c>
      <c r="F203" s="126">
        <v>-226.46</v>
      </c>
      <c r="G203" s="125"/>
      <c r="H203" s="125"/>
      <c r="I203" s="126">
        <v>603749.91</v>
      </c>
    </row>
    <row r="204" spans="1:9" x14ac:dyDescent="0.3">
      <c r="A204" s="127" t="s">
        <v>224</v>
      </c>
      <c r="B204" s="128"/>
      <c r="C204" s="129">
        <v>-191934029.38999999</v>
      </c>
      <c r="D204" s="129">
        <v>-52822555.619999997</v>
      </c>
      <c r="E204" s="129">
        <v>-58248947.219999999</v>
      </c>
      <c r="F204" s="129">
        <v>-863898.56</v>
      </c>
      <c r="G204" s="130"/>
      <c r="H204" s="130"/>
      <c r="I204" s="129">
        <v>-303869430.79000002</v>
      </c>
    </row>
    <row r="205" spans="1:9" x14ac:dyDescent="0.3">
      <c r="A205" s="127" t="s">
        <v>225</v>
      </c>
      <c r="B205" s="127" t="s">
        <v>113</v>
      </c>
      <c r="C205" s="129">
        <v>691714322.08000004</v>
      </c>
      <c r="D205" s="129">
        <v>185251037.44</v>
      </c>
      <c r="E205" s="129">
        <v>221832915.31</v>
      </c>
      <c r="F205" s="129">
        <v>138264948.68000001</v>
      </c>
      <c r="G205" s="129">
        <v>-0.08</v>
      </c>
      <c r="H205" s="130"/>
      <c r="I205" s="129">
        <v>1237063223.4300001</v>
      </c>
    </row>
    <row r="206" spans="1:9" x14ac:dyDescent="0.3">
      <c r="A206" s="124" t="s">
        <v>226</v>
      </c>
      <c r="B206" s="119"/>
      <c r="C206" s="125"/>
      <c r="D206" s="126">
        <v>-106818516.34999999</v>
      </c>
      <c r="E206" s="126">
        <v>0</v>
      </c>
      <c r="F206" s="125"/>
      <c r="G206" s="125"/>
      <c r="H206" s="125"/>
      <c r="I206" s="126">
        <v>-106818516.34</v>
      </c>
    </row>
    <row r="207" spans="1:9" x14ac:dyDescent="0.3">
      <c r="A207" s="127" t="s">
        <v>227</v>
      </c>
      <c r="B207" s="128"/>
      <c r="C207" s="130"/>
      <c r="D207" s="129">
        <v>-106818516.34999999</v>
      </c>
      <c r="E207" s="129">
        <v>0</v>
      </c>
      <c r="F207" s="130"/>
      <c r="G207" s="130"/>
      <c r="H207" s="130"/>
      <c r="I207" s="129">
        <v>-106818516.34</v>
      </c>
    </row>
    <row r="208" spans="1:9" x14ac:dyDescent="0.3">
      <c r="A208" s="127" t="s">
        <v>228</v>
      </c>
      <c r="B208" s="127" t="s">
        <v>113</v>
      </c>
      <c r="C208" s="129">
        <v>691714322.08000004</v>
      </c>
      <c r="D208" s="129">
        <v>78432521.090000004</v>
      </c>
      <c r="E208" s="129">
        <v>221832915.31</v>
      </c>
      <c r="F208" s="129">
        <v>138264948.68000001</v>
      </c>
      <c r="G208" s="129">
        <v>-0.08</v>
      </c>
      <c r="H208" s="130"/>
      <c r="I208" s="129">
        <v>1130244707.0899999</v>
      </c>
    </row>
    <row r="209" spans="1:15" x14ac:dyDescent="0.3">
      <c r="A209" s="131"/>
      <c r="B209" s="131"/>
      <c r="C209" s="132"/>
      <c r="D209" s="132"/>
      <c r="E209" s="132"/>
      <c r="F209" s="132"/>
      <c r="G209" s="132"/>
      <c r="H209" s="132"/>
      <c r="I209" s="132"/>
    </row>
    <row r="210" spans="1:15" x14ac:dyDescent="0.3">
      <c r="A210" s="133" t="s">
        <v>229</v>
      </c>
      <c r="B210" s="133" t="s">
        <v>230</v>
      </c>
      <c r="C210" s="134">
        <v>691714322.08000004</v>
      </c>
      <c r="D210" s="134">
        <v>78432521.090000004</v>
      </c>
      <c r="E210" s="134">
        <v>221832915.31</v>
      </c>
      <c r="F210" s="134">
        <v>138264948.68000001</v>
      </c>
      <c r="G210" s="134">
        <v>-0.08</v>
      </c>
      <c r="H210" s="132"/>
      <c r="I210" s="134">
        <f>SUM(C210:H210)</f>
        <v>1130244707.0800002</v>
      </c>
    </row>
    <row r="211" spans="1:15" x14ac:dyDescent="0.3">
      <c r="A211" s="133" t="s">
        <v>231</v>
      </c>
      <c r="B211" s="133" t="s">
        <v>230</v>
      </c>
      <c r="C211" s="134">
        <v>-33067075.900874998</v>
      </c>
      <c r="D211" s="134">
        <v>-2121192.1829151199</v>
      </c>
      <c r="E211" s="132"/>
      <c r="F211" s="134">
        <v>-4302002.4827615703</v>
      </c>
      <c r="G211" s="134">
        <v>0</v>
      </c>
      <c r="H211" s="134">
        <v>0</v>
      </c>
      <c r="I211" s="134">
        <f t="shared" ref="I211:I215" si="0">SUM(C211:H211)</f>
        <v>-39490270.566551685</v>
      </c>
      <c r="J211" s="146"/>
      <c r="K211" s="146"/>
      <c r="L211" s="146"/>
      <c r="M211" s="146"/>
      <c r="N211" s="146"/>
      <c r="O211" s="146"/>
    </row>
    <row r="212" spans="1:15" x14ac:dyDescent="0.3">
      <c r="A212" s="133" t="s">
        <v>232</v>
      </c>
      <c r="B212" s="133" t="s">
        <v>230</v>
      </c>
      <c r="C212" s="134">
        <v>285287672.76999998</v>
      </c>
      <c r="D212" s="132"/>
      <c r="E212" s="134">
        <v>113554305.11</v>
      </c>
      <c r="F212" s="134">
        <v>146764608.13999999</v>
      </c>
      <c r="G212" s="134">
        <v>20053264.170000002</v>
      </c>
      <c r="H212" s="132"/>
      <c r="I212" s="134">
        <f t="shared" si="0"/>
        <v>565659850.18999994</v>
      </c>
      <c r="J212" s="146"/>
      <c r="K212" s="146"/>
      <c r="L212" s="146"/>
      <c r="M212" s="146"/>
      <c r="N212" s="146"/>
      <c r="O212" s="146"/>
    </row>
    <row r="213" spans="1:15" x14ac:dyDescent="0.3">
      <c r="A213" s="133" t="s">
        <v>233</v>
      </c>
      <c r="B213" s="133" t="s">
        <v>230</v>
      </c>
      <c r="C213" s="132"/>
      <c r="D213" s="132"/>
      <c r="E213" s="132"/>
      <c r="F213" s="132"/>
      <c r="G213" s="132"/>
      <c r="H213" s="132"/>
      <c r="I213" s="134">
        <f t="shared" si="0"/>
        <v>0</v>
      </c>
      <c r="J213" s="146"/>
      <c r="K213" s="146"/>
      <c r="L213" s="146"/>
      <c r="M213" s="146"/>
      <c r="N213" s="146"/>
      <c r="O213" s="146"/>
    </row>
    <row r="214" spans="1:15" x14ac:dyDescent="0.3">
      <c r="A214" s="133" t="s">
        <v>234</v>
      </c>
      <c r="B214" s="133" t="s">
        <v>230</v>
      </c>
      <c r="C214" s="134">
        <v>-62864626.710000001</v>
      </c>
      <c r="D214" s="132"/>
      <c r="E214" s="134">
        <v>-26973415.789999999</v>
      </c>
      <c r="F214" s="134">
        <v>-29352921.629999999</v>
      </c>
      <c r="G214" s="134">
        <v>-4010652.82</v>
      </c>
      <c r="H214" s="132"/>
      <c r="I214" s="134">
        <f t="shared" si="0"/>
        <v>-123201616.94999999</v>
      </c>
      <c r="J214" s="146"/>
      <c r="K214" s="146"/>
      <c r="L214" s="146"/>
      <c r="M214" s="146"/>
      <c r="N214" s="146"/>
      <c r="O214" s="146"/>
    </row>
    <row r="215" spans="1:15" x14ac:dyDescent="0.3">
      <c r="A215" s="133" t="s">
        <v>235</v>
      </c>
      <c r="B215" s="133" t="s">
        <v>230</v>
      </c>
      <c r="C215" s="132"/>
      <c r="D215" s="132"/>
      <c r="E215" s="132"/>
      <c r="F215" s="134">
        <v>-29828988.199999999</v>
      </c>
      <c r="G215" s="132"/>
      <c r="H215" s="132"/>
      <c r="I215" s="134">
        <f t="shared" si="0"/>
        <v>-29828988.199999999</v>
      </c>
      <c r="J215" s="146"/>
      <c r="K215" s="146"/>
      <c r="L215" s="146"/>
      <c r="M215" s="146"/>
      <c r="N215" s="146"/>
      <c r="O215" s="146"/>
    </row>
    <row r="216" spans="1:15" x14ac:dyDescent="0.3">
      <c r="A216" s="121" t="s">
        <v>236</v>
      </c>
      <c r="B216" s="121" t="s">
        <v>230</v>
      </c>
      <c r="C216" s="135">
        <v>189355970.15905046</v>
      </c>
      <c r="D216" s="135">
        <v>-2121192.1829151199</v>
      </c>
      <c r="E216" s="135">
        <v>86580889.319999993</v>
      </c>
      <c r="F216" s="135">
        <v>83280695.829999998</v>
      </c>
      <c r="G216" s="135">
        <v>8794013.8300000001</v>
      </c>
      <c r="H216" s="135">
        <v>-30443594.100000001</v>
      </c>
      <c r="I216" s="135">
        <f>SUM(I211:I215)</f>
        <v>373138974.47344828</v>
      </c>
      <c r="J216" s="146"/>
      <c r="K216" s="146"/>
      <c r="L216" s="146"/>
      <c r="M216" s="146"/>
      <c r="N216" s="146"/>
      <c r="O216" s="146"/>
    </row>
    <row r="217" spans="1:15" x14ac:dyDescent="0.3">
      <c r="A217" s="133" t="s">
        <v>237</v>
      </c>
      <c r="B217" s="133" t="s">
        <v>230</v>
      </c>
      <c r="C217" s="134">
        <v>-58032854.340000004</v>
      </c>
      <c r="D217" s="132"/>
      <c r="E217" s="132"/>
      <c r="F217" s="132"/>
      <c r="G217" s="132"/>
      <c r="H217" s="132"/>
      <c r="I217" s="134">
        <v>-58032854.340000004</v>
      </c>
      <c r="J217" s="146"/>
      <c r="K217" s="146"/>
      <c r="L217" s="146"/>
      <c r="M217" s="146"/>
      <c r="N217" s="146"/>
      <c r="O217" s="146"/>
    </row>
    <row r="218" spans="1:15" x14ac:dyDescent="0.3">
      <c r="A218" s="133" t="s">
        <v>238</v>
      </c>
      <c r="B218" s="133" t="s">
        <v>230</v>
      </c>
      <c r="C218" s="134">
        <v>12539003.109999999</v>
      </c>
      <c r="D218" s="132"/>
      <c r="E218" s="132"/>
      <c r="F218" s="132"/>
      <c r="G218" s="132"/>
      <c r="H218" s="132"/>
      <c r="I218" s="134">
        <v>12539003.109999999</v>
      </c>
      <c r="J218" s="146"/>
      <c r="K218" s="146"/>
      <c r="L218" s="146"/>
      <c r="M218" s="146"/>
      <c r="N218" s="146"/>
      <c r="O218" s="146"/>
    </row>
    <row r="219" spans="1:15" x14ac:dyDescent="0.3">
      <c r="A219" s="136" t="s">
        <v>239</v>
      </c>
      <c r="B219" s="136" t="s">
        <v>230</v>
      </c>
      <c r="C219" s="137">
        <v>-45493851.229999997</v>
      </c>
      <c r="D219" s="138"/>
      <c r="E219" s="138"/>
      <c r="F219" s="138"/>
      <c r="G219" s="138"/>
      <c r="H219" s="138"/>
      <c r="I219" s="137">
        <v>-45493851.229999997</v>
      </c>
      <c r="J219" s="146"/>
      <c r="K219" s="146"/>
      <c r="L219" s="146"/>
      <c r="M219" s="146"/>
      <c r="N219" s="146"/>
      <c r="O219" s="146"/>
    </row>
    <row r="220" spans="1:15" x14ac:dyDescent="0.3">
      <c r="A220" s="136" t="s">
        <v>240</v>
      </c>
      <c r="B220" s="136" t="s">
        <v>230</v>
      </c>
      <c r="C220" s="137">
        <v>183246620.44999999</v>
      </c>
      <c r="D220" s="137">
        <v>-3813502.07</v>
      </c>
      <c r="E220" s="137">
        <v>86580889.319999993</v>
      </c>
      <c r="F220" s="137">
        <v>83280695.829999998</v>
      </c>
      <c r="G220" s="137">
        <v>8794013.8300000001</v>
      </c>
      <c r="H220" s="137">
        <v>-30443594.100000001</v>
      </c>
      <c r="I220" s="137">
        <v>327645123.25999999</v>
      </c>
    </row>
    <row r="221" spans="1:15" x14ac:dyDescent="0.3">
      <c r="A221" s="136" t="s">
        <v>241</v>
      </c>
      <c r="B221" s="136" t="s">
        <v>230</v>
      </c>
      <c r="C221" s="137">
        <v>874960942.53999996</v>
      </c>
      <c r="D221" s="137">
        <v>74619019.019999996</v>
      </c>
      <c r="E221" s="137">
        <v>308413804.63</v>
      </c>
      <c r="F221" s="137">
        <v>221545644.5</v>
      </c>
      <c r="G221" s="137">
        <v>8794013.75</v>
      </c>
      <c r="H221" s="137">
        <v>-30443594.100000001</v>
      </c>
      <c r="I221" s="137">
        <v>1457889830.3399999</v>
      </c>
    </row>
    <row r="222" spans="1:15" x14ac:dyDescent="0.3">
      <c r="A222" s="131"/>
      <c r="B222" s="131"/>
      <c r="C222" s="132"/>
      <c r="D222" s="132"/>
      <c r="E222" s="132"/>
      <c r="F222" s="132"/>
      <c r="G222" s="132"/>
      <c r="H222" s="132"/>
      <c r="I222" s="132"/>
    </row>
    <row r="223" spans="1:15" x14ac:dyDescent="0.3">
      <c r="A223" s="127" t="s">
        <v>242</v>
      </c>
      <c r="B223" s="128"/>
      <c r="C223" s="129">
        <v>153181161.37</v>
      </c>
      <c r="D223" s="129">
        <v>126827563.75</v>
      </c>
      <c r="E223" s="129">
        <v>14346870.939999999</v>
      </c>
      <c r="F223" s="129">
        <v>7566065.6500000004</v>
      </c>
      <c r="G223" s="130"/>
      <c r="H223" s="130"/>
      <c r="I223" s="129">
        <v>301921661.72000003</v>
      </c>
    </row>
    <row r="224" spans="1:15" x14ac:dyDescent="0.3">
      <c r="A224" s="127" t="s">
        <v>243</v>
      </c>
      <c r="B224" s="128"/>
      <c r="C224" s="129">
        <v>1648848.95</v>
      </c>
      <c r="D224" s="129">
        <v>539898433.58000004</v>
      </c>
      <c r="E224" s="129">
        <v>137809617.86000001</v>
      </c>
      <c r="F224" s="130"/>
      <c r="G224" s="130"/>
      <c r="H224" s="130"/>
      <c r="I224" s="129">
        <v>679356900.38999999</v>
      </c>
    </row>
    <row r="225" spans="1:9" ht="17.399999999999999" x14ac:dyDescent="0.3">
      <c r="A225" s="127" t="s">
        <v>244</v>
      </c>
      <c r="B225" s="128"/>
      <c r="C225" s="129">
        <v>544479145.26999998</v>
      </c>
      <c r="D225" s="129">
        <v>1443315852.4300001</v>
      </c>
      <c r="E225" s="129">
        <v>162023600.84999999</v>
      </c>
      <c r="F225" s="129">
        <v>1640923.74</v>
      </c>
      <c r="G225" s="130"/>
      <c r="H225" s="130"/>
      <c r="I225" s="129">
        <v>2151459522.29</v>
      </c>
    </row>
    <row r="226" spans="1:9" x14ac:dyDescent="0.3">
      <c r="A226" s="127" t="s">
        <v>245</v>
      </c>
      <c r="B226" s="128"/>
      <c r="C226" s="129">
        <v>14067971</v>
      </c>
      <c r="D226" s="129">
        <v>223211552.87</v>
      </c>
      <c r="E226" s="129">
        <v>533714.54</v>
      </c>
      <c r="F226" s="129">
        <v>6979369663.3400002</v>
      </c>
      <c r="G226" s="130"/>
      <c r="H226" s="130"/>
      <c r="I226" s="129">
        <v>7217182901.75</v>
      </c>
    </row>
    <row r="227" spans="1:9" x14ac:dyDescent="0.3">
      <c r="A227" s="124" t="s">
        <v>246</v>
      </c>
      <c r="B227" s="124" t="s">
        <v>118</v>
      </c>
      <c r="C227" s="125"/>
      <c r="D227" s="126">
        <v>681781051.37</v>
      </c>
      <c r="E227" s="125"/>
      <c r="F227" s="125"/>
      <c r="G227" s="125"/>
      <c r="H227" s="125"/>
      <c r="I227" s="126">
        <v>681781051.37</v>
      </c>
    </row>
    <row r="228" spans="1:9" x14ac:dyDescent="0.3">
      <c r="A228" s="119"/>
      <c r="B228" s="124" t="s">
        <v>110</v>
      </c>
      <c r="C228" s="126">
        <v>1293002231.0799999</v>
      </c>
      <c r="D228" s="125"/>
      <c r="E228" s="126">
        <v>2008714551.4200001</v>
      </c>
      <c r="F228" s="126">
        <v>973179056.60000002</v>
      </c>
      <c r="G228" s="125"/>
      <c r="H228" s="125"/>
      <c r="I228" s="126">
        <v>4274895839.0999999</v>
      </c>
    </row>
    <row r="229" spans="1:9" x14ac:dyDescent="0.3">
      <c r="A229" s="119"/>
      <c r="B229" s="124" t="s">
        <v>111</v>
      </c>
      <c r="C229" s="126">
        <v>357999.05</v>
      </c>
      <c r="D229" s="125"/>
      <c r="E229" s="125"/>
      <c r="F229" s="125"/>
      <c r="G229" s="125"/>
      <c r="H229" s="125"/>
      <c r="I229" s="126">
        <v>357999.05</v>
      </c>
    </row>
    <row r="230" spans="1:9" x14ac:dyDescent="0.3">
      <c r="A230" s="119"/>
      <c r="B230" s="140" t="s">
        <v>113</v>
      </c>
      <c r="C230" s="141">
        <v>1293360230.1300001</v>
      </c>
      <c r="D230" s="141">
        <v>681781051.37</v>
      </c>
      <c r="E230" s="141">
        <v>2008714551.4200001</v>
      </c>
      <c r="F230" s="141">
        <v>973179056.60000002</v>
      </c>
      <c r="G230" s="142"/>
      <c r="H230" s="142"/>
      <c r="I230" s="141">
        <v>4957034889.5200005</v>
      </c>
    </row>
    <row r="231" spans="1:9" x14ac:dyDescent="0.3">
      <c r="A231" s="124" t="s">
        <v>247</v>
      </c>
      <c r="B231" s="124" t="s">
        <v>118</v>
      </c>
      <c r="C231" s="125"/>
      <c r="D231" s="126">
        <v>5839762175.9399996</v>
      </c>
      <c r="E231" s="125"/>
      <c r="F231" s="125"/>
      <c r="G231" s="125"/>
      <c r="H231" s="126">
        <v>-271441959.77999997</v>
      </c>
      <c r="I231" s="126">
        <v>5568320216.1599998</v>
      </c>
    </row>
    <row r="232" spans="1:9" x14ac:dyDescent="0.3">
      <c r="A232" s="119"/>
      <c r="B232" s="124" t="s">
        <v>120</v>
      </c>
      <c r="C232" s="126">
        <v>9239381350.9400005</v>
      </c>
      <c r="D232" s="125"/>
      <c r="E232" s="126">
        <v>2642970334.7199998</v>
      </c>
      <c r="F232" s="126">
        <v>405003354.22000003</v>
      </c>
      <c r="G232" s="125"/>
      <c r="H232" s="125"/>
      <c r="I232" s="126">
        <v>12287355039.879999</v>
      </c>
    </row>
    <row r="233" spans="1:9" x14ac:dyDescent="0.3">
      <c r="A233" s="119"/>
      <c r="B233" s="140" t="s">
        <v>113</v>
      </c>
      <c r="C233" s="141">
        <v>9239381350.9400005</v>
      </c>
      <c r="D233" s="141">
        <v>5839762175.9399996</v>
      </c>
      <c r="E233" s="141">
        <v>2642970334.7199998</v>
      </c>
      <c r="F233" s="141">
        <v>405003354.22000003</v>
      </c>
      <c r="G233" s="142"/>
      <c r="H233" s="141">
        <v>-271441959.77999997</v>
      </c>
      <c r="I233" s="141">
        <v>17855675256.040001</v>
      </c>
    </row>
    <row r="234" spans="1:9" x14ac:dyDescent="0.3">
      <c r="A234" s="124" t="s">
        <v>248</v>
      </c>
      <c r="B234" s="124" t="s">
        <v>118</v>
      </c>
      <c r="C234" s="125"/>
      <c r="D234" s="126">
        <v>26537116.489999998</v>
      </c>
      <c r="E234" s="125"/>
      <c r="F234" s="125"/>
      <c r="G234" s="125"/>
      <c r="H234" s="125"/>
      <c r="I234" s="126">
        <v>26537116.489999998</v>
      </c>
    </row>
    <row r="235" spans="1:9" x14ac:dyDescent="0.3">
      <c r="A235" s="119"/>
      <c r="B235" s="124" t="s">
        <v>119</v>
      </c>
      <c r="C235" s="126">
        <v>13425827.77</v>
      </c>
      <c r="D235" s="125"/>
      <c r="E235" s="126">
        <v>19781990.960000001</v>
      </c>
      <c r="F235" s="126">
        <v>22388375.120000001</v>
      </c>
      <c r="G235" s="125"/>
      <c r="H235" s="125"/>
      <c r="I235" s="126">
        <v>55596193.850000001</v>
      </c>
    </row>
    <row r="236" spans="1:9" x14ac:dyDescent="0.3">
      <c r="A236" s="119"/>
      <c r="B236" s="140" t="s">
        <v>113</v>
      </c>
      <c r="C236" s="141">
        <v>13425827.77</v>
      </c>
      <c r="D236" s="141">
        <v>26537116.489999998</v>
      </c>
      <c r="E236" s="141">
        <v>19781990.960000001</v>
      </c>
      <c r="F236" s="141">
        <v>22388375.120000001</v>
      </c>
      <c r="G236" s="142"/>
      <c r="H236" s="142"/>
      <c r="I236" s="141">
        <v>82133310.340000004</v>
      </c>
    </row>
    <row r="237" spans="1:9" x14ac:dyDescent="0.3">
      <c r="A237" s="124" t="s">
        <v>249</v>
      </c>
      <c r="B237" s="124" t="s">
        <v>118</v>
      </c>
      <c r="C237" s="125"/>
      <c r="D237" s="126">
        <v>368168656.80000001</v>
      </c>
      <c r="E237" s="125"/>
      <c r="F237" s="125"/>
      <c r="G237" s="125"/>
      <c r="H237" s="125"/>
      <c r="I237" s="126">
        <v>368168656.80000001</v>
      </c>
    </row>
    <row r="238" spans="1:9" x14ac:dyDescent="0.3">
      <c r="A238" s="119"/>
      <c r="B238" s="124" t="s">
        <v>122</v>
      </c>
      <c r="C238" s="126">
        <v>180099287.47</v>
      </c>
      <c r="D238" s="125"/>
      <c r="E238" s="125"/>
      <c r="F238" s="125"/>
      <c r="G238" s="125"/>
      <c r="H238" s="125"/>
      <c r="I238" s="126">
        <v>180099287.47</v>
      </c>
    </row>
    <row r="239" spans="1:9" x14ac:dyDescent="0.3">
      <c r="A239" s="119"/>
      <c r="B239" s="140" t="s">
        <v>113</v>
      </c>
      <c r="C239" s="141">
        <v>180099287.47</v>
      </c>
      <c r="D239" s="141">
        <v>368168656.80000001</v>
      </c>
      <c r="E239" s="142"/>
      <c r="F239" s="142"/>
      <c r="G239" s="142"/>
      <c r="H239" s="142"/>
      <c r="I239" s="141">
        <v>548267944.26999998</v>
      </c>
    </row>
    <row r="240" spans="1:9" x14ac:dyDescent="0.3">
      <c r="A240" s="127" t="s">
        <v>250</v>
      </c>
      <c r="B240" s="127" t="s">
        <v>113</v>
      </c>
      <c r="C240" s="129">
        <v>10726266696.32</v>
      </c>
      <c r="D240" s="129">
        <v>6916249000.6000004</v>
      </c>
      <c r="E240" s="129">
        <v>4671466877.1000004</v>
      </c>
      <c r="F240" s="129">
        <v>1400570785.9400001</v>
      </c>
      <c r="G240" s="130"/>
      <c r="H240" s="129">
        <v>-271441959.77999997</v>
      </c>
      <c r="I240" s="129">
        <v>23443111400.169998</v>
      </c>
    </row>
    <row r="241" spans="1:9" x14ac:dyDescent="0.3">
      <c r="A241" s="124" t="s">
        <v>251</v>
      </c>
      <c r="B241" s="124" t="s">
        <v>115</v>
      </c>
      <c r="C241" s="125"/>
      <c r="D241" s="126">
        <v>2889366048.29</v>
      </c>
      <c r="E241" s="126">
        <v>6665730379.2600002</v>
      </c>
      <c r="F241" s="125"/>
      <c r="G241" s="126">
        <v>-27430736.539999999</v>
      </c>
      <c r="H241" s="125"/>
      <c r="I241" s="126">
        <v>9527665691.0100002</v>
      </c>
    </row>
    <row r="242" spans="1:9" x14ac:dyDescent="0.3">
      <c r="A242" s="124" t="s">
        <v>252</v>
      </c>
      <c r="B242" s="124" t="s">
        <v>114</v>
      </c>
      <c r="C242" s="125"/>
      <c r="D242" s="126">
        <v>1750347743.48</v>
      </c>
      <c r="E242" s="126">
        <v>860175264.63999999</v>
      </c>
      <c r="F242" s="125"/>
      <c r="G242" s="125"/>
      <c r="H242" s="125"/>
      <c r="I242" s="126">
        <v>2610523008.1199999</v>
      </c>
    </row>
    <row r="243" spans="1:9" x14ac:dyDescent="0.3">
      <c r="A243" s="124" t="s">
        <v>253</v>
      </c>
      <c r="B243" s="124" t="s">
        <v>125</v>
      </c>
      <c r="C243" s="125"/>
      <c r="D243" s="125"/>
      <c r="E243" s="126">
        <v>414376774.94</v>
      </c>
      <c r="F243" s="125"/>
      <c r="G243" s="125"/>
      <c r="H243" s="125"/>
      <c r="I243" s="126">
        <v>414376774.94</v>
      </c>
    </row>
    <row r="244" spans="1:9" x14ac:dyDescent="0.3">
      <c r="A244" s="124" t="s">
        <v>254</v>
      </c>
      <c r="B244" s="124" t="s">
        <v>124</v>
      </c>
      <c r="C244" s="125"/>
      <c r="D244" s="125"/>
      <c r="E244" s="126">
        <v>16577058.460000001</v>
      </c>
      <c r="F244" s="125"/>
      <c r="G244" s="125"/>
      <c r="H244" s="125"/>
      <c r="I244" s="126">
        <v>16577058.460000001</v>
      </c>
    </row>
    <row r="245" spans="1:9" x14ac:dyDescent="0.3">
      <c r="A245" s="124" t="s">
        <v>255</v>
      </c>
      <c r="B245" s="124" t="s">
        <v>130</v>
      </c>
      <c r="C245" s="125"/>
      <c r="D245" s="125"/>
      <c r="E245" s="126">
        <v>213341275.33000001</v>
      </c>
      <c r="F245" s="125"/>
      <c r="G245" s="125"/>
      <c r="H245" s="125"/>
      <c r="I245" s="126">
        <v>213341275.33000001</v>
      </c>
    </row>
    <row r="246" spans="1:9" x14ac:dyDescent="0.3">
      <c r="A246" s="124" t="s">
        <v>256</v>
      </c>
      <c r="B246" s="124" t="s">
        <v>116</v>
      </c>
      <c r="C246" s="125"/>
      <c r="D246" s="126">
        <v>72374338.769999996</v>
      </c>
      <c r="E246" s="125"/>
      <c r="F246" s="125"/>
      <c r="G246" s="125"/>
      <c r="H246" s="125"/>
      <c r="I246" s="126">
        <v>72374338.769999996</v>
      </c>
    </row>
    <row r="247" spans="1:9" x14ac:dyDescent="0.3">
      <c r="A247" s="124" t="s">
        <v>257</v>
      </c>
      <c r="B247" s="124" t="s">
        <v>130</v>
      </c>
      <c r="C247" s="125"/>
      <c r="D247" s="126">
        <v>120199430.09999999</v>
      </c>
      <c r="E247" s="125"/>
      <c r="F247" s="125"/>
      <c r="G247" s="125"/>
      <c r="H247" s="125"/>
      <c r="I247" s="126">
        <v>120199430.09999999</v>
      </c>
    </row>
    <row r="248" spans="1:9" ht="17.399999999999999" x14ac:dyDescent="0.3">
      <c r="A248" s="127" t="s">
        <v>258</v>
      </c>
      <c r="B248" s="127" t="s">
        <v>113</v>
      </c>
      <c r="C248" s="130"/>
      <c r="D248" s="129">
        <v>4832287560.6499996</v>
      </c>
      <c r="E248" s="129">
        <v>8170200752.6300001</v>
      </c>
      <c r="F248" s="130"/>
      <c r="G248" s="129">
        <v>-27430736.539999999</v>
      </c>
      <c r="H248" s="130"/>
      <c r="I248" s="129">
        <v>12975057576.74</v>
      </c>
    </row>
    <row r="249" spans="1:9" x14ac:dyDescent="0.3">
      <c r="A249" s="127" t="s">
        <v>259</v>
      </c>
      <c r="B249" s="128"/>
      <c r="C249" s="129">
        <v>19452265.260000002</v>
      </c>
      <c r="D249" s="129">
        <v>3404792.21</v>
      </c>
      <c r="E249" s="130"/>
      <c r="F249" s="129">
        <v>-226.46</v>
      </c>
      <c r="G249" s="129">
        <v>-3836027.43</v>
      </c>
      <c r="H249" s="130"/>
      <c r="I249" s="129">
        <v>19020803.579999998</v>
      </c>
    </row>
    <row r="250" spans="1:9" x14ac:dyDescent="0.3">
      <c r="A250" s="127" t="s">
        <v>260</v>
      </c>
      <c r="B250" s="128"/>
      <c r="C250" s="129">
        <v>210028728.66999999</v>
      </c>
      <c r="D250" s="129">
        <v>78341431.180000007</v>
      </c>
      <c r="E250" s="129">
        <v>747000</v>
      </c>
      <c r="F250" s="130"/>
      <c r="G250" s="130"/>
      <c r="H250" s="130"/>
      <c r="I250" s="129">
        <v>289117159.85000002</v>
      </c>
    </row>
    <row r="251" spans="1:9" x14ac:dyDescent="0.3">
      <c r="A251" s="124" t="s">
        <v>261</v>
      </c>
      <c r="B251" s="119"/>
      <c r="C251" s="126">
        <v>1381908719.05</v>
      </c>
      <c r="D251" s="126">
        <v>44943064.659999996</v>
      </c>
      <c r="E251" s="126">
        <v>3815161.89</v>
      </c>
      <c r="F251" s="125"/>
      <c r="G251" s="125"/>
      <c r="H251" s="125"/>
      <c r="I251" s="126">
        <v>1430666945.5899999</v>
      </c>
    </row>
    <row r="252" spans="1:9" x14ac:dyDescent="0.3">
      <c r="A252" s="124" t="s">
        <v>262</v>
      </c>
      <c r="B252" s="119"/>
      <c r="C252" s="126">
        <v>67444169.790000007</v>
      </c>
      <c r="D252" s="126">
        <v>11318607.630000001</v>
      </c>
      <c r="E252" s="126">
        <v>618218.32999999996</v>
      </c>
      <c r="F252" s="125"/>
      <c r="G252" s="125"/>
      <c r="H252" s="125"/>
      <c r="I252" s="126">
        <v>79380995.75</v>
      </c>
    </row>
    <row r="253" spans="1:9" x14ac:dyDescent="0.3">
      <c r="A253" s="124" t="s">
        <v>263</v>
      </c>
      <c r="B253" s="119"/>
      <c r="C253" s="126">
        <v>5339475.7300000004</v>
      </c>
      <c r="D253" s="125"/>
      <c r="E253" s="126">
        <v>10748835.08</v>
      </c>
      <c r="F253" s="126">
        <v>1383170.25</v>
      </c>
      <c r="G253" s="125"/>
      <c r="H253" s="125"/>
      <c r="I253" s="126">
        <v>17471481.059999999</v>
      </c>
    </row>
    <row r="254" spans="1:9" x14ac:dyDescent="0.3">
      <c r="A254" s="124" t="s">
        <v>264</v>
      </c>
      <c r="B254" s="119"/>
      <c r="C254" s="126">
        <v>123729218.15000001</v>
      </c>
      <c r="D254" s="126">
        <v>29846750.989999998</v>
      </c>
      <c r="E254" s="125"/>
      <c r="F254" s="125"/>
      <c r="G254" s="125"/>
      <c r="H254" s="125"/>
      <c r="I254" s="126">
        <v>153575969.13999999</v>
      </c>
    </row>
    <row r="255" spans="1:9" x14ac:dyDescent="0.3">
      <c r="A255" s="124" t="s">
        <v>265</v>
      </c>
      <c r="B255" s="119"/>
      <c r="C255" s="126">
        <v>43690377.600000001</v>
      </c>
      <c r="D255" s="126">
        <v>51916377.060000002</v>
      </c>
      <c r="E255" s="126">
        <v>21206667.870000001</v>
      </c>
      <c r="F255" s="126">
        <v>13051430.560000001</v>
      </c>
      <c r="G255" s="125"/>
      <c r="H255" s="126">
        <v>-4931475.21</v>
      </c>
      <c r="I255" s="126">
        <v>124933377.89</v>
      </c>
    </row>
    <row r="256" spans="1:9" x14ac:dyDescent="0.3">
      <c r="A256" s="124" t="s">
        <v>266</v>
      </c>
      <c r="B256" s="119"/>
      <c r="C256" s="125"/>
      <c r="D256" s="125"/>
      <c r="E256" s="126">
        <v>285227.90000000002</v>
      </c>
      <c r="F256" s="125"/>
      <c r="G256" s="125"/>
      <c r="H256" s="125"/>
      <c r="I256" s="126">
        <v>285227.90000000002</v>
      </c>
    </row>
    <row r="257" spans="1:9" x14ac:dyDescent="0.3">
      <c r="A257" s="124" t="s">
        <v>267</v>
      </c>
      <c r="B257" s="119"/>
      <c r="C257" s="126">
        <v>97076175.159999996</v>
      </c>
      <c r="D257" s="126">
        <v>71510109.719999999</v>
      </c>
      <c r="E257" s="126">
        <v>78673546.730000004</v>
      </c>
      <c r="F257" s="126">
        <v>43091684.439999998</v>
      </c>
      <c r="G257" s="125"/>
      <c r="H257" s="126">
        <v>-3725932.4</v>
      </c>
      <c r="I257" s="126">
        <v>286625583.64999998</v>
      </c>
    </row>
    <row r="258" spans="1:9" x14ac:dyDescent="0.3">
      <c r="A258" s="124" t="s">
        <v>268</v>
      </c>
      <c r="B258" s="119"/>
      <c r="C258" s="126">
        <v>39974257.859999999</v>
      </c>
      <c r="D258" s="126">
        <v>29356845.27</v>
      </c>
      <c r="E258" s="126">
        <v>6957394.4400000004</v>
      </c>
      <c r="F258" s="126">
        <v>837723.85</v>
      </c>
      <c r="G258" s="125"/>
      <c r="H258" s="125"/>
      <c r="I258" s="126">
        <v>77126221.409999996</v>
      </c>
    </row>
    <row r="259" spans="1:9" x14ac:dyDescent="0.3">
      <c r="A259" s="124" t="s">
        <v>269</v>
      </c>
      <c r="B259" s="119"/>
      <c r="C259" s="126">
        <v>1759162393.3399999</v>
      </c>
      <c r="D259" s="126">
        <v>238891755.31999999</v>
      </c>
      <c r="E259" s="126">
        <v>122305052.23999999</v>
      </c>
      <c r="F259" s="126">
        <v>58364009.100000001</v>
      </c>
      <c r="G259" s="125"/>
      <c r="H259" s="126">
        <v>-8657407.6099999994</v>
      </c>
      <c r="I259" s="126">
        <v>2170065802.4000001</v>
      </c>
    </row>
    <row r="260" spans="1:9" x14ac:dyDescent="0.3">
      <c r="A260" s="124" t="s">
        <v>270</v>
      </c>
      <c r="B260" s="119"/>
      <c r="C260" s="125"/>
      <c r="D260" s="125"/>
      <c r="E260" s="126">
        <v>15108789.109999999</v>
      </c>
      <c r="F260" s="125"/>
      <c r="G260" s="125"/>
      <c r="H260" s="125"/>
      <c r="I260" s="126">
        <v>15108789.109999999</v>
      </c>
    </row>
    <row r="261" spans="1:9" x14ac:dyDescent="0.3">
      <c r="A261" s="127" t="s">
        <v>271</v>
      </c>
      <c r="B261" s="128"/>
      <c r="C261" s="129">
        <v>1759162393.3399999</v>
      </c>
      <c r="D261" s="129">
        <v>238891755.31999999</v>
      </c>
      <c r="E261" s="129">
        <v>137413841.34999999</v>
      </c>
      <c r="F261" s="129">
        <v>58364009.100000001</v>
      </c>
      <c r="G261" s="130"/>
      <c r="H261" s="129">
        <v>-8657407.6099999994</v>
      </c>
      <c r="I261" s="129">
        <v>2185174591.5100002</v>
      </c>
    </row>
    <row r="262" spans="1:9" x14ac:dyDescent="0.3">
      <c r="A262" s="124" t="s">
        <v>272</v>
      </c>
      <c r="B262" s="119"/>
      <c r="C262" s="126">
        <v>15000000</v>
      </c>
      <c r="D262" s="125"/>
      <c r="E262" s="125"/>
      <c r="F262" s="125"/>
      <c r="G262" s="125"/>
      <c r="H262" s="125"/>
      <c r="I262" s="126">
        <v>15000000</v>
      </c>
    </row>
    <row r="263" spans="1:9" x14ac:dyDescent="0.3">
      <c r="A263" s="124" t="s">
        <v>273</v>
      </c>
      <c r="B263" s="119"/>
      <c r="C263" s="126">
        <v>316153949.18000001</v>
      </c>
      <c r="D263" s="126">
        <v>73546796.319999993</v>
      </c>
      <c r="E263" s="126">
        <v>952129480.42999995</v>
      </c>
      <c r="F263" s="126">
        <v>1320598267.73</v>
      </c>
      <c r="G263" s="125"/>
      <c r="H263" s="125"/>
      <c r="I263" s="126">
        <v>2662428493.6599998</v>
      </c>
    </row>
    <row r="264" spans="1:9" x14ac:dyDescent="0.3">
      <c r="A264" s="127" t="s">
        <v>274</v>
      </c>
      <c r="B264" s="128"/>
      <c r="C264" s="129">
        <v>331153949.18000001</v>
      </c>
      <c r="D264" s="129">
        <v>73546796.319999993</v>
      </c>
      <c r="E264" s="129">
        <v>952129480.42999995</v>
      </c>
      <c r="F264" s="129">
        <v>1320598267.73</v>
      </c>
      <c r="G264" s="130"/>
      <c r="H264" s="130"/>
      <c r="I264" s="129">
        <v>2677428493.6599998</v>
      </c>
    </row>
    <row r="265" spans="1:9" x14ac:dyDescent="0.3">
      <c r="A265" s="127" t="s">
        <v>275</v>
      </c>
      <c r="B265" s="127" t="s">
        <v>113</v>
      </c>
      <c r="C265" s="129">
        <v>13759441159.34</v>
      </c>
      <c r="D265" s="129">
        <v>14475974738.91</v>
      </c>
      <c r="E265" s="129">
        <v>14246671755.700001</v>
      </c>
      <c r="F265" s="129">
        <v>13535427979.32</v>
      </c>
      <c r="G265" s="129">
        <v>-31266763.969999999</v>
      </c>
      <c r="H265" s="129">
        <v>-4047417849.1599998</v>
      </c>
      <c r="I265" s="129">
        <v>51938831020.150002</v>
      </c>
    </row>
    <row r="266" spans="1:9" x14ac:dyDescent="0.3">
      <c r="A266" s="124" t="s">
        <v>276</v>
      </c>
      <c r="B266" s="119"/>
      <c r="C266" s="126">
        <v>8778190402.6800003</v>
      </c>
      <c r="D266" s="126">
        <v>5336533222.9899998</v>
      </c>
      <c r="E266" s="126">
        <v>3925800117.71</v>
      </c>
      <c r="F266" s="125"/>
      <c r="G266" s="125"/>
      <c r="H266" s="125"/>
      <c r="I266" s="126">
        <v>18040523743.380001</v>
      </c>
    </row>
    <row r="267" spans="1:9" x14ac:dyDescent="0.3">
      <c r="A267" s="124" t="s">
        <v>277</v>
      </c>
      <c r="B267" s="119"/>
      <c r="C267" s="125"/>
      <c r="D267" s="126">
        <v>6277962880.8999996</v>
      </c>
      <c r="E267" s="126">
        <v>8117076808.3500004</v>
      </c>
      <c r="F267" s="125"/>
      <c r="G267" s="126">
        <v>-27469007.219999999</v>
      </c>
      <c r="H267" s="125"/>
      <c r="I267" s="126">
        <v>14367570682.030001</v>
      </c>
    </row>
    <row r="268" spans="1:9" x14ac:dyDescent="0.3">
      <c r="A268" s="127" t="s">
        <v>278</v>
      </c>
      <c r="B268" s="128"/>
      <c r="C268" s="129">
        <v>8778190402.6800003</v>
      </c>
      <c r="D268" s="129">
        <v>11614496103.889999</v>
      </c>
      <c r="E268" s="129">
        <v>12042876926.059999</v>
      </c>
      <c r="F268" s="130"/>
      <c r="G268" s="129">
        <v>-27469007.219999999</v>
      </c>
      <c r="H268" s="130"/>
      <c r="I268" s="129">
        <v>32408094425.400002</v>
      </c>
    </row>
    <row r="269" spans="1:9" x14ac:dyDescent="0.3">
      <c r="A269" s="124" t="s">
        <v>279</v>
      </c>
      <c r="B269" s="119"/>
      <c r="C269" s="125"/>
      <c r="D269" s="126">
        <v>9289376.0299999993</v>
      </c>
      <c r="E269" s="125"/>
      <c r="F269" s="125"/>
      <c r="G269" s="125"/>
      <c r="H269" s="125"/>
      <c r="I269" s="126">
        <v>9289376.0299999993</v>
      </c>
    </row>
    <row r="270" spans="1:9" x14ac:dyDescent="0.3">
      <c r="A270" s="124" t="s">
        <v>280</v>
      </c>
      <c r="B270" s="119"/>
      <c r="C270" s="125"/>
      <c r="D270" s="125"/>
      <c r="E270" s="125"/>
      <c r="F270" s="126">
        <v>3414071071.1500001</v>
      </c>
      <c r="G270" s="125"/>
      <c r="H270" s="125"/>
      <c r="I270" s="126">
        <v>3414071071.1500001</v>
      </c>
    </row>
    <row r="271" spans="1:9" x14ac:dyDescent="0.3">
      <c r="A271" s="124" t="s">
        <v>281</v>
      </c>
      <c r="B271" s="119"/>
      <c r="C271" s="126">
        <v>395719056.49000001</v>
      </c>
      <c r="D271" s="126">
        <v>233875352.09</v>
      </c>
      <c r="E271" s="126">
        <v>349061469.33999997</v>
      </c>
      <c r="F271" s="126">
        <v>494280829.62</v>
      </c>
      <c r="G271" s="125"/>
      <c r="H271" s="126">
        <v>-270941959.77999997</v>
      </c>
      <c r="I271" s="126">
        <v>1201994747.75</v>
      </c>
    </row>
    <row r="272" spans="1:9" x14ac:dyDescent="0.3">
      <c r="A272" s="124" t="s">
        <v>282</v>
      </c>
      <c r="B272" s="119"/>
      <c r="C272" s="126">
        <v>395719056.49000001</v>
      </c>
      <c r="D272" s="126">
        <v>243164728.12</v>
      </c>
      <c r="E272" s="126">
        <v>349061469.33999997</v>
      </c>
      <c r="F272" s="126">
        <v>3908351900.77</v>
      </c>
      <c r="G272" s="125"/>
      <c r="H272" s="126">
        <v>-270941959.77999997</v>
      </c>
      <c r="I272" s="126">
        <v>4625355194.9300003</v>
      </c>
    </row>
    <row r="273" spans="1:9" x14ac:dyDescent="0.3">
      <c r="A273" s="124" t="s">
        <v>283</v>
      </c>
      <c r="B273" s="119"/>
      <c r="C273" s="126">
        <v>24752370.649999999</v>
      </c>
      <c r="D273" s="126">
        <v>90945479.010000005</v>
      </c>
      <c r="E273" s="126">
        <v>14960002.359999999</v>
      </c>
      <c r="F273" s="126">
        <v>37717622.920000002</v>
      </c>
      <c r="G273" s="125"/>
      <c r="H273" s="125"/>
      <c r="I273" s="126">
        <v>168375474.94</v>
      </c>
    </row>
    <row r="274" spans="1:9" x14ac:dyDescent="0.3">
      <c r="A274" s="127" t="s">
        <v>284</v>
      </c>
      <c r="B274" s="128"/>
      <c r="C274" s="129">
        <v>420471427.13999999</v>
      </c>
      <c r="D274" s="129">
        <v>334110207.12</v>
      </c>
      <c r="E274" s="129">
        <v>364021471.69999999</v>
      </c>
      <c r="F274" s="129">
        <v>3946069523.6900001</v>
      </c>
      <c r="G274" s="130"/>
      <c r="H274" s="129">
        <v>-270941959.77999997</v>
      </c>
      <c r="I274" s="129">
        <v>4793730669.8699999</v>
      </c>
    </row>
    <row r="275" spans="1:9" x14ac:dyDescent="0.3">
      <c r="A275" s="127" t="s">
        <v>285</v>
      </c>
      <c r="B275" s="128"/>
      <c r="C275" s="129">
        <v>280551086.57999998</v>
      </c>
      <c r="D275" s="129">
        <v>171302204.44</v>
      </c>
      <c r="E275" s="129">
        <v>120803668.98</v>
      </c>
      <c r="F275" s="129">
        <v>14593315.800000001</v>
      </c>
      <c r="G275" s="130"/>
      <c r="H275" s="130"/>
      <c r="I275" s="129">
        <v>587250275.80999994</v>
      </c>
    </row>
    <row r="276" spans="1:9" x14ac:dyDescent="0.3">
      <c r="A276" s="124" t="s">
        <v>286</v>
      </c>
      <c r="B276" s="119"/>
      <c r="C276" s="126">
        <v>19556137.329999998</v>
      </c>
      <c r="D276" s="125"/>
      <c r="E276" s="125"/>
      <c r="F276" s="125"/>
      <c r="G276" s="125"/>
      <c r="H276" s="125"/>
      <c r="I276" s="126">
        <v>19556137.329999998</v>
      </c>
    </row>
    <row r="277" spans="1:9" x14ac:dyDescent="0.3">
      <c r="A277" s="127" t="s">
        <v>287</v>
      </c>
      <c r="B277" s="128"/>
      <c r="C277" s="129">
        <v>19556137.329999998</v>
      </c>
      <c r="D277" s="130"/>
      <c r="E277" s="130"/>
      <c r="F277" s="130"/>
      <c r="G277" s="130"/>
      <c r="H277" s="130"/>
      <c r="I277" s="129">
        <v>19556137.329999998</v>
      </c>
    </row>
    <row r="278" spans="1:9" x14ac:dyDescent="0.3">
      <c r="A278" s="124" t="s">
        <v>288</v>
      </c>
      <c r="B278" s="119"/>
      <c r="C278" s="126">
        <v>99302027.719999999</v>
      </c>
      <c r="D278" s="125"/>
      <c r="E278" s="125"/>
      <c r="F278" s="125"/>
      <c r="G278" s="125"/>
      <c r="H278" s="125"/>
      <c r="I278" s="126">
        <v>99302027.719999999</v>
      </c>
    </row>
    <row r="279" spans="1:9" x14ac:dyDescent="0.3">
      <c r="A279" s="127" t="s">
        <v>289</v>
      </c>
      <c r="B279" s="128"/>
      <c r="C279" s="129">
        <v>99302027.719999999</v>
      </c>
      <c r="D279" s="130"/>
      <c r="E279" s="130"/>
      <c r="F279" s="130"/>
      <c r="G279" s="130"/>
      <c r="H279" s="130"/>
      <c r="I279" s="129">
        <v>99302027.719999999</v>
      </c>
    </row>
    <row r="280" spans="1:9" x14ac:dyDescent="0.3">
      <c r="A280" s="124" t="s">
        <v>290</v>
      </c>
      <c r="B280" s="119"/>
      <c r="C280" s="126">
        <v>173107823.56999999</v>
      </c>
      <c r="D280" s="126">
        <v>26009227.02</v>
      </c>
      <c r="E280" s="126">
        <v>39679495.57</v>
      </c>
      <c r="F280" s="125"/>
      <c r="G280" s="125"/>
      <c r="H280" s="125"/>
      <c r="I280" s="126">
        <v>238796546.16</v>
      </c>
    </row>
    <row r="281" spans="1:9" x14ac:dyDescent="0.3">
      <c r="A281" s="124" t="s">
        <v>291</v>
      </c>
      <c r="B281" s="119"/>
      <c r="C281" s="126">
        <v>24454101.399999999</v>
      </c>
      <c r="D281" s="126">
        <v>3501113.92</v>
      </c>
      <c r="E281" s="126">
        <v>6874688.1600000001</v>
      </c>
      <c r="F281" s="125"/>
      <c r="G281" s="125"/>
      <c r="H281" s="125"/>
      <c r="I281" s="126">
        <v>34829903.469999999</v>
      </c>
    </row>
    <row r="282" spans="1:9" x14ac:dyDescent="0.3">
      <c r="A282" s="124" t="s">
        <v>292</v>
      </c>
      <c r="B282" s="119"/>
      <c r="C282" s="126">
        <v>0</v>
      </c>
      <c r="D282" s="125"/>
      <c r="E282" s="126">
        <v>37622975.149999999</v>
      </c>
      <c r="F282" s="126">
        <v>8122319.4800000004</v>
      </c>
      <c r="G282" s="125"/>
      <c r="H282" s="125"/>
      <c r="I282" s="126">
        <v>45745294.630000003</v>
      </c>
    </row>
    <row r="283" spans="1:9" x14ac:dyDescent="0.3">
      <c r="A283" s="124" t="s">
        <v>293</v>
      </c>
      <c r="B283" s="119"/>
      <c r="C283" s="126">
        <v>183364466.66</v>
      </c>
      <c r="D283" s="126">
        <v>12543558.68</v>
      </c>
      <c r="E283" s="126">
        <v>31639935.050000001</v>
      </c>
      <c r="F283" s="126">
        <v>8151509.9800000004</v>
      </c>
      <c r="G283" s="125"/>
      <c r="H283" s="126">
        <v>-4814880.83</v>
      </c>
      <c r="I283" s="126">
        <v>230884589.53999999</v>
      </c>
    </row>
    <row r="284" spans="1:9" x14ac:dyDescent="0.3">
      <c r="A284" s="124" t="s">
        <v>294</v>
      </c>
      <c r="B284" s="119"/>
      <c r="C284" s="126">
        <v>594334.59</v>
      </c>
      <c r="D284" s="126">
        <v>464212.94</v>
      </c>
      <c r="E284" s="126">
        <v>13208697.359999999</v>
      </c>
      <c r="F284" s="126">
        <v>31408032.960000001</v>
      </c>
      <c r="G284" s="125"/>
      <c r="H284" s="126">
        <v>-3583217.69</v>
      </c>
      <c r="I284" s="126">
        <v>42092060.170000002</v>
      </c>
    </row>
    <row r="285" spans="1:9" x14ac:dyDescent="0.3">
      <c r="A285" s="124" t="s">
        <v>295</v>
      </c>
      <c r="B285" s="119"/>
      <c r="C285" s="126">
        <v>402281457.80000001</v>
      </c>
      <c r="D285" s="126">
        <v>274220865.48000002</v>
      </c>
      <c r="E285" s="126">
        <v>58115243.170000002</v>
      </c>
      <c r="F285" s="126">
        <v>21440214.23</v>
      </c>
      <c r="G285" s="125"/>
      <c r="H285" s="126">
        <v>-759309.09</v>
      </c>
      <c r="I285" s="126">
        <v>755298471.59000003</v>
      </c>
    </row>
    <row r="286" spans="1:9" x14ac:dyDescent="0.3">
      <c r="A286" s="124" t="s">
        <v>296</v>
      </c>
      <c r="B286" s="119"/>
      <c r="C286" s="126">
        <v>124162510.91</v>
      </c>
      <c r="D286" s="125"/>
      <c r="E286" s="126">
        <v>9404729.8699999992</v>
      </c>
      <c r="F286" s="126">
        <v>3752532.83</v>
      </c>
      <c r="G286" s="125"/>
      <c r="H286" s="125"/>
      <c r="I286" s="126">
        <v>137319773.61000001</v>
      </c>
    </row>
    <row r="287" spans="1:9" x14ac:dyDescent="0.3">
      <c r="A287" s="124" t="s">
        <v>297</v>
      </c>
      <c r="B287" s="119"/>
      <c r="C287" s="126">
        <v>907964694.92999995</v>
      </c>
      <c r="D287" s="126">
        <v>316738978.04000002</v>
      </c>
      <c r="E287" s="126">
        <v>196545764.33000001</v>
      </c>
      <c r="F287" s="126">
        <v>72874609.480000004</v>
      </c>
      <c r="G287" s="125"/>
      <c r="H287" s="126">
        <v>-9157407.6099999994</v>
      </c>
      <c r="I287" s="126">
        <v>1484966639.1700001</v>
      </c>
    </row>
    <row r="288" spans="1:9" x14ac:dyDescent="0.3">
      <c r="A288" s="124" t="s">
        <v>298</v>
      </c>
      <c r="B288" s="119"/>
      <c r="C288" s="125"/>
      <c r="D288" s="126">
        <v>3583251.62</v>
      </c>
      <c r="E288" s="125"/>
      <c r="F288" s="125"/>
      <c r="G288" s="125"/>
      <c r="H288" s="125"/>
      <c r="I288" s="126">
        <v>3583251.62</v>
      </c>
    </row>
    <row r="289" spans="1:9" x14ac:dyDescent="0.3">
      <c r="A289" s="127" t="s">
        <v>299</v>
      </c>
      <c r="B289" s="128"/>
      <c r="C289" s="129">
        <v>907964694.92999995</v>
      </c>
      <c r="D289" s="129">
        <v>320322229.66000003</v>
      </c>
      <c r="E289" s="129">
        <v>196545764.33000001</v>
      </c>
      <c r="F289" s="129">
        <v>72874609.480000004</v>
      </c>
      <c r="G289" s="130"/>
      <c r="H289" s="129">
        <v>-9157407.6099999994</v>
      </c>
      <c r="I289" s="129">
        <v>1488549890.79</v>
      </c>
    </row>
    <row r="290" spans="1:9" x14ac:dyDescent="0.3">
      <c r="A290" s="127" t="s">
        <v>300</v>
      </c>
      <c r="B290" s="128"/>
      <c r="C290" s="129">
        <v>10506035776.379999</v>
      </c>
      <c r="D290" s="129">
        <v>12440230745.110001</v>
      </c>
      <c r="E290" s="129">
        <v>12724247831.07</v>
      </c>
      <c r="F290" s="129">
        <v>4033537448.9699998</v>
      </c>
      <c r="G290" s="129">
        <v>-27469007.219999999</v>
      </c>
      <c r="H290" s="129">
        <v>-280099367.38999999</v>
      </c>
      <c r="I290" s="129">
        <v>39396483426.93</v>
      </c>
    </row>
    <row r="291" spans="1:9" x14ac:dyDescent="0.3">
      <c r="A291" s="124" t="s">
        <v>301</v>
      </c>
      <c r="B291" s="119"/>
      <c r="C291" s="126">
        <v>260906353.94</v>
      </c>
      <c r="D291" s="126">
        <v>5810328.7699999996</v>
      </c>
      <c r="E291" s="126">
        <v>40364765.039999999</v>
      </c>
      <c r="F291" s="126">
        <v>98113837.969999999</v>
      </c>
      <c r="G291" s="126">
        <v>65.790000000000006</v>
      </c>
      <c r="H291" s="126">
        <v>-307081540.94999999</v>
      </c>
      <c r="I291" s="126">
        <v>98113810.560000002</v>
      </c>
    </row>
    <row r="292" spans="1:9" x14ac:dyDescent="0.3">
      <c r="A292" s="124" t="s">
        <v>302</v>
      </c>
      <c r="B292" s="119"/>
      <c r="C292" s="126">
        <v>38294023.039999999</v>
      </c>
      <c r="D292" s="125"/>
      <c r="E292" s="126">
        <v>128712185.51000001</v>
      </c>
      <c r="F292" s="126">
        <v>1526687534.3399999</v>
      </c>
      <c r="G292" s="126">
        <v>3588635.98</v>
      </c>
      <c r="H292" s="126">
        <v>-167006224.24000001</v>
      </c>
      <c r="I292" s="126">
        <v>1530276154.6300001</v>
      </c>
    </row>
    <row r="293" spans="1:9" x14ac:dyDescent="0.3">
      <c r="A293" s="124" t="s">
        <v>303</v>
      </c>
      <c r="B293" s="119"/>
      <c r="C293" s="126">
        <v>2096531422.9200001</v>
      </c>
      <c r="D293" s="126">
        <v>1168296869.76</v>
      </c>
      <c r="E293" s="126">
        <v>684149973.24000001</v>
      </c>
      <c r="F293" s="126">
        <v>6459006538.5100002</v>
      </c>
      <c r="G293" s="126">
        <v>912298341.74000001</v>
      </c>
      <c r="H293" s="126">
        <v>-1809233938.6300001</v>
      </c>
      <c r="I293" s="126">
        <v>9511049207.5400009</v>
      </c>
    </row>
    <row r="294" spans="1:9" x14ac:dyDescent="0.3">
      <c r="A294" s="124" t="s">
        <v>304</v>
      </c>
      <c r="B294" s="119"/>
      <c r="C294" s="126">
        <v>13852152.109999999</v>
      </c>
      <c r="D294" s="126">
        <v>1026237193.98</v>
      </c>
      <c r="E294" s="126">
        <v>230992894.97999999</v>
      </c>
      <c r="F294" s="126">
        <v>-7710065.3799999999</v>
      </c>
      <c r="G294" s="126">
        <v>-33408019.870000001</v>
      </c>
      <c r="H294" s="126">
        <v>-1487166681.8299999</v>
      </c>
      <c r="I294" s="126">
        <v>-257202526.02000001</v>
      </c>
    </row>
    <row r="295" spans="1:9" x14ac:dyDescent="0.3">
      <c r="A295" s="124" t="s">
        <v>305</v>
      </c>
      <c r="B295" s="119"/>
      <c r="C295" s="126">
        <v>456670838.93000001</v>
      </c>
      <c r="D295" s="125"/>
      <c r="E295" s="126">
        <v>438204105.87</v>
      </c>
      <c r="F295" s="126">
        <v>113942863.86</v>
      </c>
      <c r="G295" s="126">
        <v>16704599.029999999</v>
      </c>
      <c r="H295" s="125"/>
      <c r="I295" s="126">
        <v>1025522407.6900001</v>
      </c>
    </row>
    <row r="296" spans="1:9" x14ac:dyDescent="0.3">
      <c r="A296" s="124" t="s">
        <v>306</v>
      </c>
      <c r="B296" s="119"/>
      <c r="C296" s="126">
        <v>470522991.04000002</v>
      </c>
      <c r="D296" s="126">
        <v>1026237193.98</v>
      </c>
      <c r="E296" s="126">
        <v>669197000.85000002</v>
      </c>
      <c r="F296" s="126">
        <v>106232798.48</v>
      </c>
      <c r="G296" s="126">
        <v>-16703420.84</v>
      </c>
      <c r="H296" s="126">
        <v>-1487166681.8299999</v>
      </c>
      <c r="I296" s="126">
        <v>768319881.66999996</v>
      </c>
    </row>
    <row r="297" spans="1:9" x14ac:dyDescent="0.3">
      <c r="A297" s="124" t="s">
        <v>307</v>
      </c>
      <c r="B297" s="119"/>
      <c r="C297" s="125"/>
      <c r="D297" s="126">
        <v>631418656.60000002</v>
      </c>
      <c r="E297" s="126">
        <v>0</v>
      </c>
      <c r="F297" s="125"/>
      <c r="G297" s="125"/>
      <c r="H297" s="126">
        <v>3169903.88</v>
      </c>
      <c r="I297" s="126">
        <v>634588560.48000002</v>
      </c>
    </row>
    <row r="298" spans="1:9" x14ac:dyDescent="0.3">
      <c r="A298" s="124" t="s">
        <v>308</v>
      </c>
      <c r="B298" s="119"/>
      <c r="C298" s="125"/>
      <c r="D298" s="126">
        <v>631418656.60000002</v>
      </c>
      <c r="E298" s="126">
        <v>0</v>
      </c>
      <c r="F298" s="125"/>
      <c r="G298" s="125"/>
      <c r="H298" s="126">
        <v>3169903.88</v>
      </c>
      <c r="I298" s="126">
        <v>634588560.48000002</v>
      </c>
    </row>
    <row r="299" spans="1:9" x14ac:dyDescent="0.3">
      <c r="A299" s="127" t="s">
        <v>309</v>
      </c>
      <c r="B299" s="128"/>
      <c r="C299" s="129">
        <v>2866254790.9299998</v>
      </c>
      <c r="D299" s="129">
        <v>2831763049.1100001</v>
      </c>
      <c r="E299" s="129">
        <v>1522423924.6400001</v>
      </c>
      <c r="F299" s="129">
        <v>8190040709.3000002</v>
      </c>
      <c r="G299" s="129">
        <v>899183622.66999996</v>
      </c>
      <c r="H299" s="129">
        <v>-3767318481.77</v>
      </c>
      <c r="I299" s="129">
        <v>12542347614.879999</v>
      </c>
    </row>
    <row r="300" spans="1:9" x14ac:dyDescent="0.3">
      <c r="A300" s="127" t="s">
        <v>310</v>
      </c>
      <c r="B300" s="128"/>
      <c r="C300" s="129">
        <v>13372290567.309999</v>
      </c>
      <c r="D300" s="129">
        <v>15271993794.23</v>
      </c>
      <c r="E300" s="129">
        <v>14246671755.709999</v>
      </c>
      <c r="F300" s="129">
        <v>12223578158.27</v>
      </c>
      <c r="G300" s="129">
        <v>871714615.45000005</v>
      </c>
      <c r="H300" s="129">
        <v>-4047417849.1599998</v>
      </c>
      <c r="I300" s="129">
        <v>51938831041.809998</v>
      </c>
    </row>
    <row r="301" spans="1:9" x14ac:dyDescent="0.3">
      <c r="A301" s="119"/>
      <c r="B301" s="119"/>
      <c r="C301" s="125"/>
      <c r="D301" s="125"/>
      <c r="E301" s="125"/>
      <c r="F301" s="125"/>
      <c r="G301" s="125"/>
      <c r="H301" s="125"/>
      <c r="I301" s="125"/>
    </row>
    <row r="302" spans="1:9" x14ac:dyDescent="0.3">
      <c r="A302" s="156"/>
      <c r="B302" s="156"/>
      <c r="C302" s="156"/>
      <c r="D302" s="156"/>
      <c r="E302" s="156"/>
      <c r="F302" s="156"/>
      <c r="G302" s="156"/>
      <c r="H302" s="156"/>
      <c r="I302" s="156"/>
    </row>
    <row r="303" spans="1:9" x14ac:dyDescent="0.3">
      <c r="A303" s="156"/>
      <c r="B303" s="156"/>
      <c r="C303" s="156"/>
      <c r="D303" s="156"/>
      <c r="E303" s="156"/>
      <c r="F303" s="156"/>
      <c r="G303" s="156"/>
      <c r="H303" s="156"/>
      <c r="I303" s="156"/>
    </row>
    <row r="304" spans="1:9" x14ac:dyDescent="0.3">
      <c r="A304" s="156"/>
      <c r="B304" s="156"/>
      <c r="C304" s="156"/>
      <c r="D304" s="156"/>
      <c r="E304" s="156"/>
      <c r="F304" s="156"/>
      <c r="G304" s="156"/>
      <c r="H304" s="156"/>
      <c r="I304" s="156"/>
    </row>
    <row r="305" spans="1:9" x14ac:dyDescent="0.3">
      <c r="A305" s="156"/>
      <c r="B305" s="156"/>
      <c r="C305" s="156"/>
      <c r="D305" s="156"/>
      <c r="E305" s="156"/>
      <c r="F305" s="156"/>
      <c r="G305" s="156"/>
      <c r="H305" s="156"/>
      <c r="I305" s="156"/>
    </row>
    <row r="306" spans="1:9" x14ac:dyDescent="0.3">
      <c r="A306" s="156"/>
      <c r="B306" s="156"/>
      <c r="C306" s="156"/>
      <c r="D306" s="156"/>
      <c r="E306" s="156"/>
      <c r="F306" s="156"/>
      <c r="G306" s="156"/>
      <c r="H306" s="156"/>
      <c r="I306" s="156"/>
    </row>
  </sheetData>
  <mergeCells count="13">
    <mergeCell ref="A306:I306"/>
    <mergeCell ref="A8:I8"/>
    <mergeCell ref="A9:I9"/>
    <mergeCell ref="A302:I302"/>
    <mergeCell ref="A303:I303"/>
    <mergeCell ref="A304:I304"/>
    <mergeCell ref="A305:I305"/>
    <mergeCell ref="A7:I7"/>
    <mergeCell ref="A2:I2"/>
    <mergeCell ref="A3:I3"/>
    <mergeCell ref="A4:I4"/>
    <mergeCell ref="A5:I5"/>
    <mergeCell ref="A6:I6"/>
  </mergeCells>
  <pageMargins left="0.7" right="0.7" top="0.75" bottom="0.75" header="0.3" footer="0.3"/>
  <pageSetup paperSize="9" scale="97" orientation="landscape"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Definitions</vt:lpstr>
      <vt:lpstr>Reconciliation of APMs</vt:lpstr>
      <vt:lpstr>Group IS and BS</vt:lpstr>
      <vt:lpstr>Definitions!Print_Area</vt:lpstr>
      <vt:lpstr>'Group IS and BS'!Print_Area</vt:lpstr>
      <vt:lpstr>'Reconciliation of APMs'!Print_Area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2020-03-23T14:14:36Z</dcterms:created>
  <dcterms:modified xsi:type="dcterms:W3CDTF">2020-03-23T14:14:43Z</dcterms:modified>
</cp:coreProperties>
</file>