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66925"/>
  <xr:revisionPtr revIDLastSave="0" documentId="13_ncr:1_{4EE176B5-3648-453B-AC0F-C97A2617D37A}" xr6:coauthVersionLast="45" xr6:coauthVersionMax="45" xr10:uidLastSave="{00000000-0000-0000-0000-000000000000}"/>
  <bookViews>
    <workbookView xWindow="1035" yWindow="1065" windowWidth="18690" windowHeight="885" xr2:uid="{00000000-000D-0000-FFFF-FFFF00000000}"/>
  </bookViews>
  <sheets>
    <sheet name="Definitions" sheetId="2" r:id="rId1"/>
    <sheet name="Reconciliation of APMs" sheetId="8" r:id="rId2"/>
    <sheet name="Group IS and BS 2020" sheetId="11" r:id="rId3"/>
  </sheets>
  <externalReferences>
    <externalReference r:id="rId4"/>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Definitions!$A$1:$B$133</definedName>
    <definedName name="_xlnm.Print_Area" localSheetId="1">'Reconciliation of APMs'!$A$1:$D$193</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87" i="11" l="1"/>
  <c r="B189" i="8"/>
  <c r="B180" i="8"/>
  <c r="B178" i="8"/>
  <c r="B171" i="8"/>
  <c r="B177" i="8" s="1"/>
  <c r="B181" i="8" s="1"/>
  <c r="B183" i="8" s="1"/>
  <c r="B162" i="8"/>
  <c r="B161" i="8"/>
  <c r="B148" i="8"/>
  <c r="B147" i="8" s="1"/>
  <c r="B144" i="8"/>
  <c r="B143" i="8" s="1"/>
  <c r="B118" i="8"/>
  <c r="B124" i="8" s="1"/>
  <c r="B102" i="8"/>
  <c r="B97" i="8"/>
  <c r="B96" i="8"/>
  <c r="B95" i="8"/>
  <c r="B88" i="8"/>
  <c r="B72" i="8"/>
  <c r="B71" i="8" s="1"/>
  <c r="B74" i="8" s="1"/>
  <c r="B65" i="8"/>
  <c r="B81" i="8" s="1"/>
  <c r="B52" i="8"/>
  <c r="B51" i="8"/>
  <c r="B50" i="8"/>
  <c r="B49" i="8"/>
  <c r="B54" i="8" s="1"/>
  <c r="B48" i="8"/>
  <c r="B47" i="8"/>
  <c r="B39" i="8"/>
  <c r="B37" i="8"/>
  <c r="B36" i="8" s="1"/>
  <c r="B33" i="8"/>
  <c r="B40" i="8" s="1"/>
  <c r="B30" i="8"/>
  <c r="B29" i="8"/>
  <c r="B16" i="8"/>
  <c r="B12" i="8"/>
  <c r="B19" i="8" s="1"/>
  <c r="B11" i="8"/>
  <c r="C11" i="8"/>
  <c r="C14" i="8"/>
  <c r="C15" i="8"/>
  <c r="C16" i="8"/>
  <c r="C19" i="8"/>
  <c r="C20" i="8"/>
  <c r="C22" i="8"/>
  <c r="C29" i="8"/>
  <c r="C30" i="8"/>
  <c r="C31" i="8"/>
  <c r="C32" i="8"/>
  <c r="C42" i="8" s="1"/>
  <c r="C33" i="8"/>
  <c r="C34" i="8"/>
  <c r="C36" i="8"/>
  <c r="C37" i="8"/>
  <c r="C39" i="8"/>
  <c r="C40" i="8"/>
  <c r="C48" i="8"/>
  <c r="C49" i="8"/>
  <c r="C51" i="8"/>
  <c r="C52" i="8"/>
  <c r="C54" i="8"/>
  <c r="C63" i="8"/>
  <c r="C65" i="8"/>
  <c r="C96" i="8" s="1"/>
  <c r="C97" i="8" s="1"/>
  <c r="C71" i="8"/>
  <c r="C74" i="8"/>
  <c r="C81" i="8"/>
  <c r="C82" i="8" s="1"/>
  <c r="C88" i="8"/>
  <c r="C95" i="8"/>
  <c r="C102" i="8"/>
  <c r="C118" i="8"/>
  <c r="C124" i="8"/>
  <c r="C125" i="8" s="1"/>
  <c r="C143" i="8"/>
  <c r="C146" i="8"/>
  <c r="C151" i="8" s="1"/>
  <c r="C147" i="8"/>
  <c r="C150" i="8"/>
  <c r="C161" i="8"/>
  <c r="C162" i="8"/>
  <c r="C173" i="8"/>
  <c r="C177" i="8"/>
  <c r="C178" i="8"/>
  <c r="C180" i="8"/>
  <c r="C181" i="8"/>
  <c r="C183" i="8" s="1"/>
  <c r="C189" i="8"/>
  <c r="C197" i="8"/>
  <c r="C200" i="8"/>
  <c r="C201" i="8"/>
  <c r="C206" i="8"/>
  <c r="C214" i="8"/>
  <c r="C222" i="8"/>
  <c r="B125" i="8" l="1"/>
  <c r="B135" i="8" s="1"/>
  <c r="B131" i="8"/>
  <c r="B132" i="8" s="1"/>
  <c r="B20" i="8"/>
  <c r="B103" i="8"/>
  <c r="B104" i="8" s="1"/>
  <c r="B107" i="8" s="1"/>
  <c r="B82" i="8"/>
  <c r="B89" i="8"/>
  <c r="B90" i="8" s="1"/>
  <c r="B146" i="8"/>
  <c r="B151" i="8" s="1"/>
  <c r="B32" i="8"/>
  <c r="B42" i="8" s="1"/>
  <c r="C131" i="8"/>
  <c r="C132" i="8" s="1"/>
  <c r="C135" i="8" s="1"/>
  <c r="C89" i="8"/>
  <c r="C90" i="8" s="1"/>
  <c r="B173" i="8"/>
  <c r="B150" i="8"/>
  <c r="B14" i="8"/>
  <c r="B15" i="8" s="1"/>
  <c r="B22" i="8" s="1"/>
  <c r="B31" i="8"/>
  <c r="C103" i="8"/>
  <c r="C104" i="8" s="1"/>
  <c r="C107" i="8" s="1"/>
  <c r="D159" i="8" l="1"/>
  <c r="D161" i="8" s="1"/>
  <c r="D162" i="8" s="1"/>
  <c r="D173" i="8"/>
  <c r="D37" i="8"/>
  <c r="D38" i="8"/>
  <c r="D30" i="8"/>
  <c r="D29" i="8"/>
  <c r="D16" i="8"/>
  <c r="D36" i="8" l="1"/>
  <c r="D118" i="8" l="1"/>
  <c r="D124" i="8" s="1"/>
  <c r="D131" i="8" l="1"/>
  <c r="D132" i="8" s="1"/>
  <c r="D125" i="8"/>
  <c r="D178" i="8"/>
  <c r="D180" i="8" s="1"/>
  <c r="D177" i="8"/>
  <c r="D181" i="8" s="1"/>
  <c r="D135" i="8" l="1"/>
  <c r="D150" i="8"/>
  <c r="D143" i="8"/>
  <c r="D146" i="8" s="1"/>
  <c r="D147" i="8"/>
  <c r="D71" i="8"/>
  <c r="D74" i="8" l="1"/>
  <c r="D151" i="8"/>
  <c r="D95" i="8"/>
  <c r="D102" i="8"/>
  <c r="D65" i="8" l="1"/>
  <c r="D81" i="8" s="1"/>
  <c r="D51" i="8"/>
  <c r="D52" i="8" s="1"/>
  <c r="D48" i="8"/>
  <c r="D49" i="8" s="1"/>
  <c r="D39" i="8"/>
  <c r="D33" i="8"/>
  <c r="D19" i="8"/>
  <c r="D40" i="8" l="1"/>
  <c r="D96" i="8"/>
  <c r="D97" i="8" s="1"/>
  <c r="D89" i="8"/>
  <c r="D90" i="8" s="1"/>
  <c r="D103" i="8"/>
  <c r="D104" i="8" s="1"/>
  <c r="D82" i="8"/>
  <c r="D20" i="8"/>
  <c r="D107" i="8" l="1"/>
  <c r="D11" i="8"/>
  <c r="D31" i="8" l="1"/>
  <c r="D32" i="8" s="1"/>
  <c r="D42" i="8" s="1"/>
  <c r="D14" i="8"/>
  <c r="D15" i="8" s="1"/>
  <c r="D22" i="8" s="1"/>
  <c r="D217" i="8"/>
  <c r="A215" i="8"/>
  <c r="A218" i="8" s="1"/>
  <c r="A208" i="8"/>
  <c r="D206" i="8"/>
  <c r="D197" i="8"/>
  <c r="D189" i="8"/>
  <c r="D183" i="8"/>
  <c r="D54" i="8"/>
</calcChain>
</file>

<file path=xl/sharedStrings.xml><?xml version="1.0" encoding="utf-8"?>
<sst xmlns="http://schemas.openxmlformats.org/spreadsheetml/2006/main" count="1003" uniqueCount="535">
  <si>
    <t>Equity per share</t>
  </si>
  <si>
    <t>Alternative  performance measures (APM)</t>
  </si>
  <si>
    <t>(average of values 1 Jan. and the end of reporting period)</t>
  </si>
  <si>
    <t>Sampo Group</t>
  </si>
  <si>
    <t>RoE indicates how much return the company is able to generate for the money invested in it by the shareholders. The more liabilities the company has in relation to its equity, the more sensitive RoE is to variations in profit/loss.</t>
  </si>
  <si>
    <t>Calculation formula:</t>
  </si>
  <si>
    <t xml:space="preserve">+ balance sheet, total </t>
  </si>
  <si>
    <t xml:space="preserve">-  technical provisions relating to unit-linked insurance </t>
  </si>
  <si>
    <t>(average of values on 1 Jan. and the end of the reporting period)</t>
  </si>
  <si>
    <t>x 100 %</t>
  </si>
  <si>
    <t>Equity/assets ratio at fair values, %</t>
  </si>
  <si>
    <t>Shows the company's equity in relation to the total of its assets.</t>
  </si>
  <si>
    <t>+ balance sheet total</t>
  </si>
  <si>
    <t>P&amp;C Insurance</t>
  </si>
  <si>
    <t>Premiums written before reinsurers' share</t>
  </si>
  <si>
    <t>Premiums earned</t>
  </si>
  <si>
    <t>- change in provision for unearned premiums</t>
  </si>
  <si>
    <t>The measure provides relevant information on expected future earned premiums for the Group’s insurance business, as it comprises total revenue generated through sale of insurance products, regardless of the payment plan.</t>
  </si>
  <si>
    <t>+ premiums written on own account</t>
  </si>
  <si>
    <t xml:space="preserve">+ interest and other financial expense </t>
  </si>
  <si>
    <t>+ calculated interest on technical provisions</t>
  </si>
  <si>
    <t xml:space="preserve">+ valuation differences on investments less deferred tax </t>
  </si>
  <si>
    <t>+ valuation differences on investments less deferred tax</t>
  </si>
  <si>
    <t>+ claims incurred</t>
  </si>
  <si>
    <t>- claims settlement expenses</t>
  </si>
  <si>
    <t>+ premiums earned</t>
  </si>
  <si>
    <t>The measure shows the share of operating expenses relative to premiums earned.</t>
  </si>
  <si>
    <t>The measure shows the share of claims incurred relative to premiums earned.</t>
  </si>
  <si>
    <t>+ operating expenses</t>
  </si>
  <si>
    <t>One of the most significant measures in describing the efficiency of operations. The measure is the sum of loss and expense ratio. A ratio below 100 percent indicates a positive underwriting result, a ratio above 100 percent indicating a negative underwriting result.</t>
  </si>
  <si>
    <t>loss ratio + expense ratio</t>
  </si>
  <si>
    <r>
      <t>+</t>
    </r>
    <r>
      <rPr>
        <sz val="12"/>
        <rFont val="Arial"/>
        <family val="2"/>
      </rPr>
      <t xml:space="preserve"> other comprehensive income before taxes</t>
    </r>
  </si>
  <si>
    <r>
      <t>+</t>
    </r>
    <r>
      <rPr>
        <sz val="12"/>
        <rFont val="Arial"/>
        <family val="2"/>
      </rPr>
      <t xml:space="preserve"> change in valuation differences on investments </t>
    </r>
  </si>
  <si>
    <r>
      <t>+</t>
    </r>
    <r>
      <rPr>
        <sz val="12"/>
        <rFont val="Arial"/>
        <family val="2"/>
      </rPr>
      <t xml:space="preserve"> valuation differences on investments </t>
    </r>
  </si>
  <si>
    <r>
      <t>+</t>
    </r>
    <r>
      <rPr>
        <sz val="12"/>
        <rFont val="Arial"/>
        <family val="2"/>
      </rPr>
      <t xml:space="preserve"> valuation differences on investments after deduction of deferred tax </t>
    </r>
  </si>
  <si>
    <t>Life insurance</t>
  </si>
  <si>
    <t>Per share key figures</t>
  </si>
  <si>
    <t>Market capitalisation</t>
  </si>
  <si>
    <t xml:space="preserve"> </t>
  </si>
  <si>
    <t>31.12.2018</t>
  </si>
  <si>
    <t>Osakkeen pörssivaihto tilikaud. (kpl)</t>
  </si>
  <si>
    <t>OMAT OSAKKEET</t>
  </si>
  <si>
    <t>31.12.2013</t>
  </si>
  <si>
    <t>31.12.2012</t>
  </si>
  <si>
    <t>Osakkeiden lkm tilikauden lopussa</t>
  </si>
  <si>
    <t>Osakkeiden keskim. lkm tilikaudella</t>
  </si>
  <si>
    <t>Omat osakkeet vähennettynä</t>
  </si>
  <si>
    <t xml:space="preserve">  </t>
  </si>
  <si>
    <t>Sampo Oyj:n omat osakkeet</t>
  </si>
  <si>
    <t>Osakkeiden määrä</t>
  </si>
  <si>
    <t>Lisäys/vähennys</t>
  </si>
  <si>
    <t>Päivää</t>
  </si>
  <si>
    <t>Omat osakkeet yhteensä kauden lopussa</t>
  </si>
  <si>
    <t>Omia osakkeita keskimäärin kaudella</t>
  </si>
  <si>
    <t>Keskimäärin pl. omat osakkeet</t>
  </si>
  <si>
    <t>If</t>
  </si>
  <si>
    <t>Change in valuation differences of investment property</t>
  </si>
  <si>
    <t>Change in DTL of valuation differences</t>
  </si>
  <si>
    <t>Total</t>
  </si>
  <si>
    <t>Interest expense and other finance costs</t>
  </si>
  <si>
    <t>Change in valuation differences on investment property</t>
  </si>
  <si>
    <t>Unit-linked insurance liabilities (average of year end and reporting date)</t>
  </si>
  <si>
    <t>Total balance sheet</t>
  </si>
  <si>
    <t>Valuation differences on  investment property</t>
  </si>
  <si>
    <t>Valuation differences on investment property</t>
  </si>
  <si>
    <t>Adjusted closing price</t>
  </si>
  <si>
    <t>Valuation differences on Nordea and Topdanmark</t>
  </si>
  <si>
    <t>Deferred tax liability on valuation differences</t>
  </si>
  <si>
    <t>Risk ratio, %</t>
  </si>
  <si>
    <t>Cost ratio, %</t>
  </si>
  <si>
    <t>Loss ratio, %</t>
  </si>
  <si>
    <t>Expense ratio, %</t>
  </si>
  <si>
    <t>Combined ratio, %</t>
  </si>
  <si>
    <t>Reconciliation of alternative  performance measures (APM)</t>
  </si>
  <si>
    <t>31.12.2019</t>
  </si>
  <si>
    <t xml:space="preserve">Sampo Group </t>
  </si>
  <si>
    <t>Total comprehensive income attributable to owners of the parent</t>
  </si>
  <si>
    <t xml:space="preserve">   at the beginning of year</t>
  </si>
  <si>
    <t xml:space="preserve">   at the end of year</t>
  </si>
  <si>
    <t>Topdanmark</t>
  </si>
  <si>
    <t>Life insurance bonuses</t>
  </si>
  <si>
    <t>Net valuation differences on investment property (average of year end and reporting date)</t>
  </si>
  <si>
    <t>Valuation differences on investment property (average of year end and reporting date)</t>
  </si>
  <si>
    <t>Net asset value per share (NAV/share)</t>
  </si>
  <si>
    <t>The measure indicates the amount of capital per share.</t>
  </si>
  <si>
    <t>equity attributable to parent company's equity holders</t>
  </si>
  <si>
    <t>+ operating expenses and claims adjustment expenses</t>
  </si>
  <si>
    <t xml:space="preserve">Total comprehensive income </t>
  </si>
  <si>
    <t>Equity (average of year end and and reporting date)</t>
  </si>
  <si>
    <t>Mandatum Life</t>
  </si>
  <si>
    <t>Guaranteed rate of insurance liabilities</t>
  </si>
  <si>
    <t>Adjusted number of shares at the reporting date</t>
  </si>
  <si>
    <t>Per Share key figures</t>
  </si>
  <si>
    <t>Expense ratio in life insurance measures the effectiveness of life insurance activities.</t>
  </si>
  <si>
    <t>Source: AUDIT</t>
  </si>
  <si>
    <t>EUR</t>
  </si>
  <si>
    <t>Actual YTD</t>
  </si>
  <si>
    <t>Eliminations</t>
  </si>
  <si>
    <t>ISBS IS and BS</t>
  </si>
  <si>
    <t>31999 Direct insurance total</t>
  </si>
  <si>
    <t>32000 Assumed reinsurance</t>
  </si>
  <si>
    <t>35000 Reinsurers' share of premiums written</t>
  </si>
  <si>
    <t>32999 Insurance contracts total, gross</t>
  </si>
  <si>
    <t>39999 INSURANCE PREMIUMS</t>
  </si>
  <si>
    <t>AFSEQ</t>
  </si>
  <si>
    <t>FVOEQ</t>
  </si>
  <si>
    <t>UTR</t>
  </si>
  <si>
    <t>INSTRUM</t>
  </si>
  <si>
    <t>ULDEBT</t>
  </si>
  <si>
    <t>ULEQ</t>
  </si>
  <si>
    <t>ULUTR</t>
  </si>
  <si>
    <t>40999 Dividend Income, total</t>
  </si>
  <si>
    <t>[None]</t>
  </si>
  <si>
    <t>DER</t>
  </si>
  <si>
    <t>AFSDEBT</t>
  </si>
  <si>
    <t>FVODEBT</t>
  </si>
  <si>
    <t>LR</t>
  </si>
  <si>
    <t>OTH</t>
  </si>
  <si>
    <t>ULDER</t>
  </si>
  <si>
    <t>ULLR</t>
  </si>
  <si>
    <t>41289 Interest exp. Total</t>
  </si>
  <si>
    <t>41299 Interest Income, total</t>
  </si>
  <si>
    <t>IP</t>
  </si>
  <si>
    <t>42999 Impairment losses</t>
  </si>
  <si>
    <t>ULIP</t>
  </si>
  <si>
    <t>43999 Gain/losses</t>
  </si>
  <si>
    <t>44989 Asset management</t>
  </si>
  <si>
    <t>41399 Other income total</t>
  </si>
  <si>
    <t>41499 Other expenses total</t>
  </si>
  <si>
    <t>41500 Currency conversion net</t>
  </si>
  <si>
    <t>41605 Depr. acc. to plan on investm. property</t>
  </si>
  <si>
    <t>41699 Net other income total</t>
  </si>
  <si>
    <t>44999 Financial and other assets</t>
  </si>
  <si>
    <t>45110 Fee income</t>
  </si>
  <si>
    <t>45130 Fee income, UL</t>
  </si>
  <si>
    <t>45299 Fee income total</t>
  </si>
  <si>
    <t>45315 Fees and commissions</t>
  </si>
  <si>
    <t>45335 Fees and commissions UL</t>
  </si>
  <si>
    <t>45499 Fees and commissions total</t>
  </si>
  <si>
    <t>45999 Net fee income</t>
  </si>
  <si>
    <t>46100 Transfer of allocated investment return</t>
  </si>
  <si>
    <t>46200 Allocated investment return</t>
  </si>
  <si>
    <t>46300 TopD Effect of discounting provisions non-life</t>
  </si>
  <si>
    <t>46999 Effect of discounting non-life provisions</t>
  </si>
  <si>
    <t>49999 NET INVESTMENT INCOME</t>
  </si>
  <si>
    <t>48100 Other income</t>
  </si>
  <si>
    <t>48200 Other technical income</t>
  </si>
  <si>
    <t>48999 OTHER OPERATING INCOME</t>
  </si>
  <si>
    <t>50199 Claims paid ins.contracts gross</t>
  </si>
  <si>
    <t>50299 Claims paid inv.contracts gross</t>
  </si>
  <si>
    <t>50999 Claims paid</t>
  </si>
  <si>
    <t>51100 Allocated interest annuities gross</t>
  </si>
  <si>
    <t>51200 Reinsurers' share of claims paid</t>
  </si>
  <si>
    <t>51999 Total claims paid</t>
  </si>
  <si>
    <t>53999 Ch. in the prov. for outstanding claims</t>
  </si>
  <si>
    <t>54100 Ch.in reins.share insurance contracts</t>
  </si>
  <si>
    <t>54899 Reins.share of ch. in the prov. for outs claims</t>
  </si>
  <si>
    <t>54999 Change in provisions for outstanding claims</t>
  </si>
  <si>
    <t>59999 CLAIMS  INCURRED</t>
  </si>
  <si>
    <t>61199 Ch. in unearn.premiums ins.contr</t>
  </si>
  <si>
    <t>62199 Ch. in unearn.premiums inv.contr</t>
  </si>
  <si>
    <t>63100 Ch.in bonuses &amp; rebates insurance contr</t>
  </si>
  <si>
    <t>65999 Ch. in provision for unearn.premiums</t>
  </si>
  <si>
    <t>66199 TopD Ch. in life insurance provisions ins. Contracts</t>
  </si>
  <si>
    <t>66299 TopD Ch. in life insurance provisions inv. Contracts</t>
  </si>
  <si>
    <t>66999 TopD Ch. In life insurance provisions</t>
  </si>
  <si>
    <t>67999 Reins.share of ch. in the prov. for unearn.pre</t>
  </si>
  <si>
    <t>68100 TopD Reins share of ch. in life insurance provisions</t>
  </si>
  <si>
    <t>69999 CHANGE IN INSURANCE AND INVESTMENT LIAB</t>
  </si>
  <si>
    <t>70100 Salaries and wages</t>
  </si>
  <si>
    <t>70110 Cash settled share-based payments</t>
  </si>
  <si>
    <t>70120 TopD Share settled share-based payments</t>
  </si>
  <si>
    <t>70210 Pension expenses - defined contribution plans</t>
  </si>
  <si>
    <t>70220 Pension expenses - defined benefit plans</t>
  </si>
  <si>
    <t>70300 Other social security costs</t>
  </si>
  <si>
    <t>70999 STAFF COSTS</t>
  </si>
  <si>
    <t>71100 IT costs</t>
  </si>
  <si>
    <t>71200 Other staff costs</t>
  </si>
  <si>
    <t>71300 Marketing expenses</t>
  </si>
  <si>
    <t>72999 Depreciations and amortisations</t>
  </si>
  <si>
    <t>73100 Rental expenses</t>
  </si>
  <si>
    <t>73150 Net gain/loss IFRS 16</t>
  </si>
  <si>
    <t>73200 Change in deferred acquisition costs</t>
  </si>
  <si>
    <t>73400 Direct insurance commissions</t>
  </si>
  <si>
    <t>74100 Commissions on reinsurance assumed</t>
  </si>
  <si>
    <t>74200 Commissions on reinsurance ceded</t>
  </si>
  <si>
    <t>75100 Other technical expenses</t>
  </si>
  <si>
    <t>75240 Expenses on owner-occ. property&amp;plant</t>
  </si>
  <si>
    <t>75400 Other expenses</t>
  </si>
  <si>
    <t>75815 Administrative expenses</t>
  </si>
  <si>
    <t>75820 Policy management expenses</t>
  </si>
  <si>
    <t>75830 Other policy acquisition costs</t>
  </si>
  <si>
    <t>75850 Operating exp. by activity. other inv.</t>
  </si>
  <si>
    <t>75860 Operating expenses by activity claims paid</t>
  </si>
  <si>
    <t>75890 Operating expenses by activity cancel</t>
  </si>
  <si>
    <t>75899 Operating expenses by activity</t>
  </si>
  <si>
    <t>75988 Plug for income statement accounts</t>
  </si>
  <si>
    <t>75999 Other expenses</t>
  </si>
  <si>
    <t>76999 OTHER OPERATING EXPENSES</t>
  </si>
  <si>
    <t>78110 Other Interest costs</t>
  </si>
  <si>
    <t>78130 Interest expense on subordinated loans</t>
  </si>
  <si>
    <t>78199 Interest costs total</t>
  </si>
  <si>
    <t>78200 Exchange diffs on financing liabilities</t>
  </si>
  <si>
    <t>78300 Net income from hedg. liabilities</t>
  </si>
  <si>
    <t>78400 Net interest from hedg. liabilities</t>
  </si>
  <si>
    <t>78500 Other finance costs</t>
  </si>
  <si>
    <t>78999 FINANCE COSTS</t>
  </si>
  <si>
    <t>79000 Income from comp. acc.for by the eq.meth</t>
  </si>
  <si>
    <t>79899 SHARE OF ASSOCIATES PROFIT/LOSS</t>
  </si>
  <si>
    <t>79999 RESULT BEFORE APPROPRIATIONS</t>
  </si>
  <si>
    <t>84899 Appropriations</t>
  </si>
  <si>
    <t>84999 RESULT BEFORE TAXES</t>
  </si>
  <si>
    <t>85000 Tax for the financial year</t>
  </si>
  <si>
    <t>85010 Tax from previous periods</t>
  </si>
  <si>
    <t>85100 Def.taxes on losses carried forward</t>
  </si>
  <si>
    <t>86300 Def.taxes on acq cost allo and appr. liab.</t>
  </si>
  <si>
    <t>86400 Def.taxes on untaxed reserves</t>
  </si>
  <si>
    <t>86500 Def.taxes on other deductible temp.diff</t>
  </si>
  <si>
    <t>85999 TAXES</t>
  </si>
  <si>
    <t>89999 Net Profit of the Period</t>
  </si>
  <si>
    <t>91000 Non-controlling interest, minority</t>
  </si>
  <si>
    <t>91999 NON-CONTROLLING INTEREST</t>
  </si>
  <si>
    <t>99999 NET PROFIT for equity holders of the parent</t>
  </si>
  <si>
    <t>OCI155 Income for the year</t>
  </si>
  <si>
    <t>OCITOT</t>
  </si>
  <si>
    <t>OCI110 Fx diff on translating foreign operation</t>
  </si>
  <si>
    <t>OCI120 Available-for-sale financial assets</t>
  </si>
  <si>
    <t>OCI130 Cash flow hedges</t>
  </si>
  <si>
    <t>OCI140 Inc tax rel to comp of oth compr income</t>
  </si>
  <si>
    <t>OCI145 Share of associate's other compr inc</t>
  </si>
  <si>
    <t>OCI149 Items that may be reclassified to profit and loss</t>
  </si>
  <si>
    <t>OCI167 Acturial gains and losses from defined benefit plans</t>
  </si>
  <si>
    <t>OCI168 Inc tax that may not be reclassified to profit and loss</t>
  </si>
  <si>
    <t>OCI165 Items that may not be reclassified to profit and loss</t>
  </si>
  <si>
    <t>OCI150 Oth compr inc for the year, net of tax</t>
  </si>
  <si>
    <t>OCI160 Total comprehensive income for the year</t>
  </si>
  <si>
    <t>10499 PROPERTY PLANT AND EQUIPMENT</t>
  </si>
  <si>
    <t>11999 INVESTMENT PROPERTY</t>
  </si>
  <si>
    <t>10989 INTANGIBLE ASSETS INCLUDING INS. ASSETS</t>
  </si>
  <si>
    <t>12299 INVESTMENTS IN ASSOCIATES</t>
  </si>
  <si>
    <t>13199 EQUITY SECURITIES</t>
  </si>
  <si>
    <t>13299 DEBT SECURITIES</t>
  </si>
  <si>
    <t>13399 DERIVATIVE FINANCIAL INSTRUMENTS</t>
  </si>
  <si>
    <t>13499 LOANS AND RECEIVABLES</t>
  </si>
  <si>
    <t>13999 FINANCIAL ASSETS</t>
  </si>
  <si>
    <t>14199 Equity securities UL total</t>
  </si>
  <si>
    <t>14299 Debt securities UL  total</t>
  </si>
  <si>
    <t>14300 Loans and receivables UL</t>
  </si>
  <si>
    <t>14400 Other financial assets UL</t>
  </si>
  <si>
    <t>14410 Investment property UL</t>
  </si>
  <si>
    <t>14600 TopD Unit-trusts UL</t>
  </si>
  <si>
    <t>14700 TopD Properties UL</t>
  </si>
  <si>
    <t>14999 FINANCIAL ASSETS RELATED TO UL CONTRACTS</t>
  </si>
  <si>
    <t>15999 DEFERRED INCOME TAX</t>
  </si>
  <si>
    <t>16999 REINSURANCE CONTRACTS</t>
  </si>
  <si>
    <t>17100 Assets arisnig from direct insurance operations</t>
  </si>
  <si>
    <t>17150 Assets arising from reinsurance operations</t>
  </si>
  <si>
    <t>17200 Settlement receivables</t>
  </si>
  <si>
    <t>17300 Deferred acquisition costs</t>
  </si>
  <si>
    <t>17400 Accrued income interests</t>
  </si>
  <si>
    <t>17450 Accrued income rents</t>
  </si>
  <si>
    <t>17500 Other receivables</t>
  </si>
  <si>
    <t>17550 Other accrued income</t>
  </si>
  <si>
    <t>17799 Other assets</t>
  </si>
  <si>
    <t>17810 Accrued income taxes</t>
  </si>
  <si>
    <t>17999 OTHER ASSETS  TOTAL</t>
  </si>
  <si>
    <t>19100 Deposits short-term</t>
  </si>
  <si>
    <t>19200 Cash at bank and in hand</t>
  </si>
  <si>
    <t>19989 CASH AND CASH EQUIVALENTS</t>
  </si>
  <si>
    <t>19999 ASSETS TOTAL</t>
  </si>
  <si>
    <t>20989 OTHER THAN UL CONTRACTS</t>
  </si>
  <si>
    <t>20499 UNIT-LINKED INSURANCE AND CONTRACTS</t>
  </si>
  <si>
    <t>20999 INSURANCE AND INVESTMENT CONTRACTS</t>
  </si>
  <si>
    <t>21000 Deposits received from reinsurers</t>
  </si>
  <si>
    <t>21199 Bonds</t>
  </si>
  <si>
    <t>21399 Subordinated loans of insurance business</t>
  </si>
  <si>
    <t>21699 BORROWINGS</t>
  </si>
  <si>
    <t>21800 Derivatives</t>
  </si>
  <si>
    <t>21999 FINANCIAL LIABILITIES</t>
  </si>
  <si>
    <t>22999 DEFERRED INCOME TAX</t>
  </si>
  <si>
    <t>23400 Restructuring provision</t>
  </si>
  <si>
    <t>23999 PROVISIONS</t>
  </si>
  <si>
    <t>24100 Employee benefits</t>
  </si>
  <si>
    <t>24999 PENSION BENEFITS</t>
  </si>
  <si>
    <t>25100 Arising out of direct insurance operatio</t>
  </si>
  <si>
    <t>25200 Arising out of reinsurance operations</t>
  </si>
  <si>
    <t>25300 Settlement liabilities</t>
  </si>
  <si>
    <t>25500 Deferred income other</t>
  </si>
  <si>
    <t>25600 Deferred income interests</t>
  </si>
  <si>
    <t>25700 Other liabilities</t>
  </si>
  <si>
    <t>25750 Lease Liability</t>
  </si>
  <si>
    <t>25799 Other liabilities</t>
  </si>
  <si>
    <t>25800 Income taxes payables</t>
  </si>
  <si>
    <t>25999 OTHER LIABILITIES total</t>
  </si>
  <si>
    <t>28999 TOTAL LIABILITIES</t>
  </si>
  <si>
    <t>29099 SHARE CAPITAL</t>
  </si>
  <si>
    <t>29399 RESERVES total</t>
  </si>
  <si>
    <t>29499 RETAINED EARNINGS</t>
  </si>
  <si>
    <t>29699 Translation differences</t>
  </si>
  <si>
    <t>29889 FAIR VALUE RESERVE</t>
  </si>
  <si>
    <t>29899 OTHER COMPONENTS OF EQUITY</t>
  </si>
  <si>
    <t>29900 Non-controlling interest</t>
  </si>
  <si>
    <t>29909 NON-CONTROLLING INTEREST</t>
  </si>
  <si>
    <t>29989 TOTAL EQUITY</t>
  </si>
  <si>
    <t>29999 TOTAL EQUITY AND LIABILITIES</t>
  </si>
  <si>
    <t>Return on equity at fair values %, (ROE)</t>
  </si>
  <si>
    <t xml:space="preserve">Equity attributable to owners of the parent </t>
  </si>
  <si>
    <t xml:space="preserve">   at beginning of year</t>
  </si>
  <si>
    <t xml:space="preserve">   at end of year</t>
  </si>
  <si>
    <t xml:space="preserve">Total balance sheet </t>
  </si>
  <si>
    <t xml:space="preserve">Net valuation differences on investment property </t>
  </si>
  <si>
    <t>Load income (expense charge), life insurance</t>
  </si>
  <si>
    <t>Performance measures regulated by IFRS or other legislation are not regarded as APMs. All APMs are disclosed with comparison numbers and are consistently used over the years, unless otherwise noted.</t>
  </si>
  <si>
    <t>Operating expenses, incl. claims adjustment costs</t>
  </si>
  <si>
    <t>Turnover, other businesses</t>
  </si>
  <si>
    <t>Sampo discloses Alternative Performance Measures (APMs) in its financial reporting, prepared in accordance with the International Reporting Standards (IFRS). These APMs are not defined in IFRS or other applicable accounting standards. They do not subsitute for any IFRS measures of performance either. For these reasons, they might not be comparable to other companies' APMs. The APMs Sampo discloses are meant to provide more insight into Sampo's performance in its differenct business activities and into how these activities are monitored by the management.</t>
  </si>
  <si>
    <t>+ total comprehensive income attributable to owners of the parent company</t>
  </si>
  <si>
    <t>+ total equity attributable to the owners of the parent company</t>
  </si>
  <si>
    <t>RoA indicates how much return the company generates to assets invested in the company, i.e. both equity and liabilities. RoA may vary substiantially between industries and tied-up assets and may thus not be very comparable between different industries.</t>
  </si>
  <si>
    <t xml:space="preserve">Total comprehensive income attributable to owners of the parent, before taxes </t>
  </si>
  <si>
    <t>+ operating profit attributable to owners of the parent</t>
  </si>
  <si>
    <t>Equity attributable to owners of the parent</t>
  </si>
  <si>
    <t>+ equity attributable to owners of the parent</t>
  </si>
  <si>
    <t>- Change in provision for unearned premiums</t>
  </si>
  <si>
    <t>Return on equity %, (RoE)</t>
  </si>
  <si>
    <t>+ Claims incurred</t>
  </si>
  <si>
    <t>- Claims adjustment expenses</t>
  </si>
  <si>
    <t>+ Premiums earned</t>
  </si>
  <si>
    <t>+ Operating expenses</t>
  </si>
  <si>
    <t>+ Claims adjustment expenses</t>
  </si>
  <si>
    <t>+ Premiums written on own account</t>
  </si>
  <si>
    <t xml:space="preserve">The premiums earned consist of premiums written on own account, adjusted by changes in the provision for unearned premiums. </t>
  </si>
  <si>
    <t>The measure is a ratio of claims incurred (claims adjustment expenses excluded) and premiums earned. The ratio shows how well the insurance company has succeeded in pricing of insurance risk. The lower the ratio, the better.</t>
  </si>
  <si>
    <t xml:space="preserve">+ claims incurred </t>
  </si>
  <si>
    <t>Similar to the equity per share, but in NAV per share, all investments are valued at market value. If NAV per share is higher than share price, the markets do not believe in the company's ability to generate profit, and vice versa.</t>
  </si>
  <si>
    <t>NB! Expense ratio for Mandatum is calculated on the basis of Mandatum's separate financial statements.</t>
  </si>
  <si>
    <t>NB! Topdanmark's APMs are calculated on the basis of Topdanmark's separate financial statements.</t>
  </si>
  <si>
    <t>Return on equity at fair values %, (RoE)</t>
  </si>
  <si>
    <t>Market value of the company's outstanding shares.</t>
  </si>
  <si>
    <t>adjusted number of hsares at reporting date</t>
  </si>
  <si>
    <t>number of shares at balance sheet date * closing price at reporting date</t>
  </si>
  <si>
    <t>+ operating expenses, incl. claims settlement expenses</t>
  </si>
  <si>
    <t>+ load income (expense charge), life insurance</t>
  </si>
  <si>
    <t>+ turnover, other businesses</t>
  </si>
  <si>
    <t>Return on assets at fair value %, (ROA)</t>
  </si>
  <si>
    <t>Return on assets at fair values %, (ROA)</t>
  </si>
  <si>
    <t>Return on assets at fair values %, (RoA)</t>
  </si>
  <si>
    <t xml:space="preserve">Equity per share </t>
  </si>
  <si>
    <t>31.12.2020</t>
  </si>
  <si>
    <t>DEC / 2020</t>
  </si>
  <si>
    <t>ISBS group sheet, entity LEGAL 126b</t>
  </si>
  <si>
    <t>202 202  P&amp;C Insurance</t>
  </si>
  <si>
    <t>203 203 Top Danmark</t>
  </si>
  <si>
    <t>204 204 Hastings Group</t>
  </si>
  <si>
    <t>201 201  Life Insurance</t>
  </si>
  <si>
    <t>3000 3000  HOLDING COMPANY</t>
  </si>
  <si>
    <t>S0MANU S0 MANU</t>
  </si>
  <si>
    <t>LEGAL</t>
  </si>
  <si>
    <t>31110 Premiums from ins.contracts with discr. particip. feature</t>
  </si>
  <si>
    <t>31130 Premiums from ins. contracts UL</t>
  </si>
  <si>
    <t>31120 Premiums from other contracts</t>
  </si>
  <si>
    <t>31199 Premiums from insurance contracts</t>
  </si>
  <si>
    <t>31210 Premiums from inv.contracts with discr. particip. feature</t>
  </si>
  <si>
    <t>31230 Premiums from inv. contracts UL</t>
  </si>
  <si>
    <t>31299 Premiums from investment contracts</t>
  </si>
  <si>
    <t>40000 Dividend Income</t>
  </si>
  <si>
    <t>40300 Dividend Income, UL</t>
  </si>
  <si>
    <t>41100 Interest Income</t>
  </si>
  <si>
    <t>41130 Interest income, UL</t>
  </si>
  <si>
    <t>41199 Interest Income total</t>
  </si>
  <si>
    <t>41215 Interest exp. on derivatives</t>
  </si>
  <si>
    <t>41235 Interest exp. on derivatives UL</t>
  </si>
  <si>
    <t>42100 Reversal of impairment losses</t>
  </si>
  <si>
    <t>42205 Impairment losses</t>
  </si>
  <si>
    <t>43100 Gains on realisation on investments</t>
  </si>
  <si>
    <t>43130 Gains on realisation investments, UL</t>
  </si>
  <si>
    <t>43199 Gains on realisation on investments total</t>
  </si>
  <si>
    <t>43205 Loss on realisation of investments</t>
  </si>
  <si>
    <t>43235 Loss on realisation on investments, UL</t>
  </si>
  <si>
    <t>43299 Loss on realisation of investments total</t>
  </si>
  <si>
    <t>43310 Unrealised gains on investments</t>
  </si>
  <si>
    <t>43330 Unrealised gains on investments, UL</t>
  </si>
  <si>
    <t>43399 Unrealised gains on investments total</t>
  </si>
  <si>
    <t>43435 Unrealised losses on investments, UL</t>
  </si>
  <si>
    <t>43499 Unrealised losses on investments total</t>
  </si>
  <si>
    <t>43500 TopD Gains and losses derivatives excl. UL</t>
  </si>
  <si>
    <t>43510 TopD Gains and losses debt obligations excl. UL</t>
  </si>
  <si>
    <t>43520 TopD Gains and losses equities excl. UL</t>
  </si>
  <si>
    <t>43540 TopD Gains and losses investment properties excl. UL</t>
  </si>
  <si>
    <t>43550 TopD Gains and losses unit-trusts excl. UL</t>
  </si>
  <si>
    <t>43560 TopD Gains and losses other excl. UL</t>
  </si>
  <si>
    <t>43599 TopD Gains and losses investments excl. UL</t>
  </si>
  <si>
    <t>43600 TopD Gains and losses derivatives UL</t>
  </si>
  <si>
    <t>43610 TopD Gains and losses debt obligations UL</t>
  </si>
  <si>
    <t>43620 TopD Gains and losses equities UL</t>
  </si>
  <si>
    <t>43640 TopD Gains and losses investment properties UL</t>
  </si>
  <si>
    <t>43650 TopD Gains and losses unit-trusts UL</t>
  </si>
  <si>
    <t>43699 TopD Gains and losses investments UL</t>
  </si>
  <si>
    <t>44100 Management fee inv.in land and building</t>
  </si>
  <si>
    <t>44200 Management fee other investments</t>
  </si>
  <si>
    <t>41300 Other income from investments</t>
  </si>
  <si>
    <t>41310 Other income from group undertakings</t>
  </si>
  <si>
    <t>41330 Other income from investments, UL</t>
  </si>
  <si>
    <t>41415 Expenses on Investments</t>
  </si>
  <si>
    <t>41435 Expenses on Investments, UL</t>
  </si>
  <si>
    <t>41445 Expenses on inv. in hedged fin. instrum</t>
  </si>
  <si>
    <t>41455 TopD Pension return tax (PAL)</t>
  </si>
  <si>
    <t>48400 Broker fee and comm. Income</t>
  </si>
  <si>
    <t>50110 Claims paid insurance contracts (PC)</t>
  </si>
  <si>
    <t>50120 Claims paid ins.contracts with discr. particip. feature</t>
  </si>
  <si>
    <t>50130 Claims paid ins. contracts UL</t>
  </si>
  <si>
    <t>50140 Claims paid other contracts</t>
  </si>
  <si>
    <t>50150 Claims paid reinsurance</t>
  </si>
  <si>
    <t>50220 Claims paid inv.contracts with discr. particip. feature</t>
  </si>
  <si>
    <t>50230 Claims paid inv. contracts UL</t>
  </si>
  <si>
    <t>53100 Ch.in claims outst. insurance contr.</t>
  </si>
  <si>
    <t>61110 Ch. in ins.contracts with discr. particip. Feature</t>
  </si>
  <si>
    <t>61120 Ch. in other contracts</t>
  </si>
  <si>
    <t>61130 Ch. in ins. contracts UL</t>
  </si>
  <si>
    <t>62110 Ch. in inv.contracts with discr. particip. feature</t>
  </si>
  <si>
    <t>62130 Ch. in inv. contracts UL</t>
  </si>
  <si>
    <t>66100 TopD Ch. in life insurance provisions DPF</t>
  </si>
  <si>
    <t>66110 TopD Ch. in life insurance provisions UL ins.</t>
  </si>
  <si>
    <t>66200 TopD Ch. in life insurance provisions UL inv.</t>
  </si>
  <si>
    <t>67100 Ch.in reinsurers'share ins.contr.</t>
  </si>
  <si>
    <t>72000 Dep. plant and equipment acq.cost</t>
  </si>
  <si>
    <t>72010 Dep. other tangible assets acquisition cost</t>
  </si>
  <si>
    <t>72020 Dep. buildings owner occupied acq.cost</t>
  </si>
  <si>
    <t>72030 Depreciation IFRS16</t>
  </si>
  <si>
    <t>72049 Dep. plant and equipment total</t>
  </si>
  <si>
    <t>72050 Amort. intangible rights</t>
  </si>
  <si>
    <t>72070 Amort. customer relations</t>
  </si>
  <si>
    <t>72080 Amort. other long-term expenses acq. cost</t>
  </si>
  <si>
    <t>72100 Depreciation claims paid</t>
  </si>
  <si>
    <t>72200 Depreciation policy management expenses</t>
  </si>
  <si>
    <t>72300 Depreciation administrative expenses</t>
  </si>
  <si>
    <t>72500 Depreciation by acivity oth.investments</t>
  </si>
  <si>
    <t>72600 Depreciation policy acquisition costs</t>
  </si>
  <si>
    <t>72900 Activity based depreciation cancel</t>
  </si>
  <si>
    <t>72099 Amort. intangible  assets</t>
  </si>
  <si>
    <t>75200 Levies</t>
  </si>
  <si>
    <t>75810 Investment management expenses</t>
  </si>
  <si>
    <t>78120 Interest exp. on investment liabilities</t>
  </si>
  <si>
    <t>85300 Def.taxes on acq cost allo and appr. assets</t>
  </si>
  <si>
    <t>85400 Other deferred taxes</t>
  </si>
  <si>
    <t>10000 Plant and equipment acq.cost</t>
  </si>
  <si>
    <t>10100 Other tangible assets acquisition cost</t>
  </si>
  <si>
    <t>10200 Buildings owner occupied acq.cost</t>
  </si>
  <si>
    <t>10300 Land and water owner occupied acq.cost</t>
  </si>
  <si>
    <t>10450 ROU Asset</t>
  </si>
  <si>
    <t>11100 Buildings for inv. purp. acq. Cost</t>
  </si>
  <si>
    <t>11200 Land and waters acquisition cost</t>
  </si>
  <si>
    <t>11300 Equity inv. in group pr.comp. acq.cost</t>
  </si>
  <si>
    <t>11400 Eq.inv.in partic.interest undert. acq.cost</t>
  </si>
  <si>
    <t>11500 Oth.real est.shares inv.purp. acq cost</t>
  </si>
  <si>
    <t>11700 Loans to participating interest undertak</t>
  </si>
  <si>
    <t>10500 Intangible rights</t>
  </si>
  <si>
    <t>10600 Goodwill</t>
  </si>
  <si>
    <t>10700 Customer relations</t>
  </si>
  <si>
    <t>10800 Other long-term expenses acq. cost</t>
  </si>
  <si>
    <t>12100 Equity inv. in group undert. acq. cost</t>
  </si>
  <si>
    <t>12199 INVESTMENTS IN GROUP UNDERTAKINGS</t>
  </si>
  <si>
    <t>12200 Equity inv. in associates acq.cost</t>
  </si>
  <si>
    <t>13010 Equity securities</t>
  </si>
  <si>
    <t>13020 Equity securities, additions</t>
  </si>
  <si>
    <t>13030 Equty securities, realisation</t>
  </si>
  <si>
    <t>13210 Debt securities</t>
  </si>
  <si>
    <t>13220 Debt securities additions</t>
  </si>
  <si>
    <t>13230 Debt securities  realisation</t>
  </si>
  <si>
    <t>13310 Derivatives</t>
  </si>
  <si>
    <t>13410 Other loans</t>
  </si>
  <si>
    <t>13416 Other loans  decreases</t>
  </si>
  <si>
    <t>13419 Other loans</t>
  </si>
  <si>
    <t>13440 Deposits other</t>
  </si>
  <si>
    <t>13460 Deposits with ceding undertakings</t>
  </si>
  <si>
    <t>14110 Equity securities UL</t>
  </si>
  <si>
    <t>14120 Equity securities UL additions</t>
  </si>
  <si>
    <t>14130 Equity securities UL realisation</t>
  </si>
  <si>
    <t>14210 Debt securities UL</t>
  </si>
  <si>
    <t>14220 Debt securities UL additions</t>
  </si>
  <si>
    <t>14230 Debt securities UL realisations</t>
  </si>
  <si>
    <t>15300 Def. taxes on acq cost allo and appropriations</t>
  </si>
  <si>
    <t>15400 Other deferred tax</t>
  </si>
  <si>
    <t>16100 Reinsurers' share, ins. contracts unearned pr</t>
  </si>
  <si>
    <t>16200 Reinsurers' share, ins. contracts cl outs.</t>
  </si>
  <si>
    <t>16260 TopD Reinsurers´ share of life insurance provisions</t>
  </si>
  <si>
    <t>20500 Unearned premiums, insurance contracts</t>
  </si>
  <si>
    <t>20550 Unearned premiums, investment contracts</t>
  </si>
  <si>
    <t>20600 Claims outstanding, insurance contracts</t>
  </si>
  <si>
    <t>20660 TopD Life insurance provisions DPF</t>
  </si>
  <si>
    <t>20100 UL Unearned premiums, insurance contracts</t>
  </si>
  <si>
    <t>20200 UL Unearned premiums, invest. contracts</t>
  </si>
  <si>
    <t>20300 UL Claims outstanding, insurance contr.</t>
  </si>
  <si>
    <t>20400 TopD Life insurance provisions UL</t>
  </si>
  <si>
    <t>21100 Bonds</t>
  </si>
  <si>
    <t>21106 Bonds realisation</t>
  </si>
  <si>
    <t>21201 Other debt securities additions</t>
  </si>
  <si>
    <t>21206 Other debt securities realisation</t>
  </si>
  <si>
    <t>21300 Subordinated loans of insurance business</t>
  </si>
  <si>
    <t>21600 Other institutional loans</t>
  </si>
  <si>
    <t>21689 Other institutional loans</t>
  </si>
  <si>
    <t>21899 DERIVATIVE FINANCIAL CONTRACTS</t>
  </si>
  <si>
    <t>22100 Def.tax equalisation and other similar provision</t>
  </si>
  <si>
    <t>22200 Def. taxes on changes in fair value</t>
  </si>
  <si>
    <t>22300 Def. taxes on acq cost allo and appropriations</t>
  </si>
  <si>
    <t>22400 Def. tax rel.to unreal. gains in fair val.reserve</t>
  </si>
  <si>
    <t>22500 Def. tax on oth deductible temp.diff</t>
  </si>
  <si>
    <t>25899 CURRENT INCOME TAX LIABILITIES</t>
  </si>
  <si>
    <t>25998 Plug for balance accounts</t>
  </si>
  <si>
    <t>29000 Subscribed capital</t>
  </si>
  <si>
    <t>29100 Premium reserve</t>
  </si>
  <si>
    <t>29210 Legal reserve</t>
  </si>
  <si>
    <t>29300 Reserve for Invested unrestricted equity</t>
  </si>
  <si>
    <t>29400 Profit brought forward</t>
  </si>
  <si>
    <t>29450 Profit for the financial year</t>
  </si>
  <si>
    <t>29560 Share based payments</t>
  </si>
  <si>
    <t>29570 Transfer from untaxed reserves</t>
  </si>
  <si>
    <t>29580 Own shares</t>
  </si>
  <si>
    <t>29220 Other restricted reserves</t>
  </si>
  <si>
    <t>29250 Other non-restricted reserves</t>
  </si>
  <si>
    <t>29610 Currency difference from acq equity</t>
  </si>
  <si>
    <t>29620 Currency difference from acq allocation</t>
  </si>
  <si>
    <t>29630 Currency difference IS and BS</t>
  </si>
  <si>
    <t>29640 Other currency conversion differences (input)</t>
  </si>
  <si>
    <t>29658 ACQ segment allocation</t>
  </si>
  <si>
    <t>29710 Debt secur. availab. for sale val.</t>
  </si>
  <si>
    <t>29720 Equity sec. AFS valuation</t>
  </si>
  <si>
    <t>29730 Deferred taxes for available for sales</t>
  </si>
  <si>
    <t>29799 Available for sales</t>
  </si>
  <si>
    <t>29810 Deriv. held for hedging cash flow val.</t>
  </si>
  <si>
    <t>28889 Cash flow hedges</t>
  </si>
  <si>
    <t>29850 Shadow accounting</t>
  </si>
  <si>
    <t>BSDIFF Balance difference</t>
  </si>
  <si>
    <t>S8397 09.02.2021 01.59 CSAMPROD</t>
  </si>
  <si>
    <t>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</si>
</sst>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
    <numFmt numFmtId="165" formatCode="#,##0.000"/>
    <numFmt numFmtId="166" formatCode="#,##0.000000000"/>
    <numFmt numFmtId="167" formatCode="#,##0.0000000000"/>
    <numFmt numFmtId="168" formatCode="#,##0.00000000"/>
    <numFmt numFmtId="169" formatCode="#,##0.00000000000"/>
    <numFmt numFmtId="170" formatCode="#,##0.000000000000"/>
    <numFmt numFmtId="171" formatCode="#,##0.000000"/>
    <numFmt numFmtId="172" formatCode="#,##0.000000000000000"/>
    <numFmt numFmtId="173" formatCode="#,##0.0000000000000"/>
    <numFmt numFmtId="174" formatCode="0.000E+00"/>
    <numFmt numFmtId="175" formatCode="#,##0.00;&quot;-&quot;#,##0.00"/>
  </numFmts>
  <fonts count="28" x14ac:knownFonts="1">
    <font>
      <sz val="11"/>
      <color theme="1"/>
      <name val="Calibri"/>
      <family val="2"/>
      <scheme val="minor"/>
    </font>
    <font>
      <sz val="10"/>
      <name val="Arial"/>
      <family val="2"/>
    </font>
    <font>
      <b/>
      <sz val="14"/>
      <color theme="1"/>
      <name val="Arial"/>
      <family val="2"/>
    </font>
    <font>
      <b/>
      <sz val="12"/>
      <color theme="1"/>
      <name val="Arial"/>
      <family val="2"/>
    </font>
    <font>
      <sz val="12"/>
      <color theme="1"/>
      <name val="Arial"/>
      <family val="2"/>
    </font>
    <font>
      <sz val="12"/>
      <name val="Arial"/>
      <family val="2"/>
    </font>
    <font>
      <u/>
      <sz val="12"/>
      <name val="Arial"/>
      <family val="2"/>
    </font>
    <font>
      <sz val="12"/>
      <color rgb="FFFF0000"/>
      <name val="Arial"/>
      <family val="2"/>
    </font>
    <font>
      <b/>
      <u/>
      <sz val="13"/>
      <color theme="1"/>
      <name val="Arial"/>
      <family val="2"/>
    </font>
    <font>
      <sz val="9"/>
      <name val="Arial"/>
      <family val="2"/>
    </font>
    <font>
      <b/>
      <sz val="14"/>
      <name val="Arial"/>
      <family val="2"/>
    </font>
    <font>
      <b/>
      <sz val="12"/>
      <name val="Arial"/>
      <family val="2"/>
    </font>
    <font>
      <b/>
      <sz val="13"/>
      <color theme="1"/>
      <name val="Arial"/>
      <family val="2"/>
    </font>
    <font>
      <sz val="12"/>
      <color indexed="8"/>
      <name val="Arial"/>
      <family val="2"/>
    </font>
    <font>
      <sz val="12"/>
      <color indexed="10"/>
      <name val="Arial"/>
      <family val="2"/>
    </font>
    <font>
      <b/>
      <sz val="12"/>
      <color rgb="FFFF0000"/>
      <name val="Arial"/>
      <family val="2"/>
    </font>
    <font>
      <b/>
      <sz val="13"/>
      <name val="Arial"/>
      <family val="2"/>
    </font>
    <font>
      <i/>
      <sz val="12"/>
      <name val="Arial"/>
      <family val="2"/>
    </font>
    <font>
      <i/>
      <sz val="11"/>
      <name val="Arial"/>
      <family val="2"/>
    </font>
    <font>
      <b/>
      <sz val="16"/>
      <color theme="1"/>
      <name val="Arial"/>
      <family val="2"/>
    </font>
    <font>
      <b/>
      <u/>
      <sz val="14"/>
      <name val="Arial"/>
      <family val="2"/>
    </font>
    <font>
      <sz val="11"/>
      <color theme="1"/>
      <name val="Calibri"/>
      <family val="2"/>
      <scheme val="minor"/>
    </font>
    <font>
      <sz val="11"/>
      <color theme="1"/>
      <name val="Calibri"/>
      <family val="2"/>
    </font>
    <font>
      <sz val="11"/>
      <color theme="1"/>
      <name val="Calibri"/>
    </font>
    <font>
      <sz val="9.8000000000000007"/>
      <color theme="1"/>
      <name val="Arial"/>
    </font>
    <font>
      <sz val="11.8"/>
      <color theme="1"/>
      <name val="Arial"/>
    </font>
    <font>
      <sz val="6"/>
      <color theme="1"/>
      <name val="Verdana"/>
    </font>
    <font>
      <b/>
      <sz val="6"/>
      <color theme="1"/>
      <name val="Verdana"/>
    </font>
  </fonts>
  <fills count="7">
    <fill>
      <patternFill patternType="none"/>
    </fill>
    <fill>
      <patternFill patternType="gray125"/>
    </fill>
    <fill>
      <patternFill patternType="solid">
        <fgColor indexed="14"/>
        <bgColor indexed="64"/>
      </patternFill>
    </fill>
    <fill>
      <patternFill patternType="solid">
        <fgColor indexed="45"/>
        <bgColor indexed="64"/>
      </patternFill>
    </fill>
    <fill>
      <patternFill patternType="solid">
        <fgColor rgb="FFFFFFFF"/>
      </patternFill>
    </fill>
    <fill>
      <patternFill patternType="solid">
        <fgColor rgb="FFC0C0C0"/>
      </patternFill>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8">
    <xf numFmtId="0" fontId="0" fillId="0" borderId="0"/>
    <xf numFmtId="0" fontId="1" fillId="0" borderId="0"/>
    <xf numFmtId="0" fontId="1" fillId="0" borderId="0"/>
    <xf numFmtId="9" fontId="1" fillId="0" borderId="0" applyFont="0" applyFill="0" applyBorder="0" applyAlignment="0" applyProtection="0"/>
    <xf numFmtId="0" fontId="1" fillId="0" borderId="0"/>
    <xf numFmtId="9" fontId="21" fillId="0" borderId="0" applyFont="0" applyFill="0" applyBorder="0" applyAlignment="0" applyProtection="0"/>
    <xf numFmtId="0" fontId="22" fillId="0" borderId="0"/>
    <xf numFmtId="0" fontId="23" fillId="0" borderId="0"/>
  </cellStyleXfs>
  <cellXfs count="157">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wrapText="1"/>
    </xf>
    <xf numFmtId="0" fontId="3" fillId="0" borderId="0" xfId="0" applyFont="1" applyAlignment="1">
      <alignment vertical="center"/>
    </xf>
    <xf numFmtId="0" fontId="5" fillId="0" borderId="0" xfId="0" quotePrefix="1" applyFont="1" applyFill="1"/>
    <xf numFmtId="0" fontId="5" fillId="0" borderId="1" xfId="0" quotePrefix="1" applyFont="1" applyFill="1" applyBorder="1"/>
    <xf numFmtId="0" fontId="4" fillId="0" borderId="0" xfId="0" applyFont="1" applyAlignment="1">
      <alignment horizontal="left" vertical="center" indent="8"/>
    </xf>
    <xf numFmtId="0" fontId="6" fillId="0" borderId="0" xfId="0" quotePrefix="1" applyFont="1" applyFill="1"/>
    <xf numFmtId="0" fontId="6" fillId="0" borderId="1" xfId="0" quotePrefix="1" applyFont="1" applyFill="1" applyBorder="1"/>
    <xf numFmtId="0" fontId="3" fillId="0" borderId="0" xfId="0" applyFont="1" applyAlignment="1">
      <alignment wrapText="1"/>
    </xf>
    <xf numFmtId="0" fontId="4" fillId="0" borderId="0" xfId="0" applyFont="1" applyFill="1"/>
    <xf numFmtId="0" fontId="5" fillId="0" borderId="0" xfId="0" quotePrefix="1" applyFont="1" applyFill="1" applyAlignment="1">
      <alignment wrapText="1"/>
    </xf>
    <xf numFmtId="0" fontId="4" fillId="0" borderId="0" xfId="0" quotePrefix="1" applyFont="1"/>
    <xf numFmtId="0" fontId="4" fillId="0" borderId="1" xfId="0" quotePrefix="1" applyFont="1" applyBorder="1"/>
    <xf numFmtId="0" fontId="4" fillId="0" borderId="1" xfId="0" quotePrefix="1" applyFont="1" applyFill="1" applyBorder="1"/>
    <xf numFmtId="0" fontId="4" fillId="0" borderId="0" xfId="0" quotePrefix="1" applyFont="1" applyFill="1"/>
    <xf numFmtId="0" fontId="4" fillId="0" borderId="0" xfId="0" applyFont="1" applyBorder="1"/>
    <xf numFmtId="0" fontId="8" fillId="0" borderId="0" xfId="0" applyFont="1"/>
    <xf numFmtId="0" fontId="4" fillId="0" borderId="0" xfId="0" applyFont="1" applyAlignment="1">
      <alignment wrapText="1"/>
    </xf>
    <xf numFmtId="0" fontId="7" fillId="0" borderId="0" xfId="0" applyFont="1"/>
    <xf numFmtId="0" fontId="4" fillId="0" borderId="0" xfId="0" applyFont="1" applyAlignment="1"/>
    <xf numFmtId="0" fontId="12" fillId="0" borderId="0" xfId="0" applyFont="1" applyAlignment="1">
      <alignment vertical="center"/>
    </xf>
    <xf numFmtId="0" fontId="12" fillId="0" borderId="0" xfId="0" applyFont="1" applyAlignment="1">
      <alignment wrapText="1"/>
    </xf>
    <xf numFmtId="0" fontId="12" fillId="0" borderId="0" xfId="0" applyFont="1" applyFill="1"/>
    <xf numFmtId="0" fontId="12" fillId="0" borderId="0" xfId="0" applyFont="1"/>
    <xf numFmtId="0" fontId="11" fillId="0" borderId="0" xfId="2" applyFont="1"/>
    <xf numFmtId="0" fontId="11" fillId="0" borderId="0" xfId="2" applyFont="1" applyFill="1"/>
    <xf numFmtId="0" fontId="5" fillId="0" borderId="0" xfId="2" applyFont="1" applyFill="1"/>
    <xf numFmtId="0" fontId="5" fillId="0" borderId="0" xfId="2" applyFont="1"/>
    <xf numFmtId="0" fontId="5" fillId="0" borderId="0" xfId="2" quotePrefix="1" applyFont="1"/>
    <xf numFmtId="0" fontId="5" fillId="0" borderId="0" xfId="2" quotePrefix="1" applyFont="1" applyFill="1"/>
    <xf numFmtId="0" fontId="11" fillId="0" borderId="0" xfId="2" applyFont="1" applyFill="1" applyAlignment="1">
      <alignment horizontal="center"/>
    </xf>
    <xf numFmtId="0" fontId="11" fillId="0" borderId="0" xfId="2" applyFont="1" applyBorder="1"/>
    <xf numFmtId="4" fontId="11" fillId="0" borderId="0" xfId="2" quotePrefix="1" applyNumberFormat="1" applyFont="1" applyAlignment="1">
      <alignment horizontal="center"/>
    </xf>
    <xf numFmtId="4" fontId="11" fillId="0" borderId="0" xfId="2" quotePrefix="1" applyNumberFormat="1" applyFont="1" applyFill="1" applyAlignment="1">
      <alignment horizontal="center"/>
    </xf>
    <xf numFmtId="0" fontId="11" fillId="2" borderId="0" xfId="2" applyFont="1" applyFill="1" applyBorder="1"/>
    <xf numFmtId="0" fontId="11" fillId="0" borderId="0" xfId="2" applyFont="1" applyFill="1" applyBorder="1"/>
    <xf numFmtId="4" fontId="11" fillId="0" borderId="0" xfId="2" applyNumberFormat="1" applyFont="1"/>
    <xf numFmtId="0" fontId="5" fillId="0" borderId="0" xfId="2" applyFont="1" applyBorder="1"/>
    <xf numFmtId="4" fontId="5" fillId="0" borderId="0" xfId="2" applyNumberFormat="1" applyFont="1"/>
    <xf numFmtId="4" fontId="5" fillId="0" borderId="0" xfId="2" applyNumberFormat="1" applyFont="1" applyFill="1"/>
    <xf numFmtId="4" fontId="11" fillId="0" borderId="0" xfId="2" applyNumberFormat="1" applyFont="1" applyFill="1" applyAlignment="1">
      <alignment horizontal="right"/>
    </xf>
    <xf numFmtId="165" fontId="11" fillId="0" borderId="0" xfId="2" applyNumberFormat="1" applyFont="1"/>
    <xf numFmtId="4" fontId="11" fillId="0" borderId="0" xfId="2" applyNumberFormat="1" applyFont="1" applyFill="1"/>
    <xf numFmtId="4" fontId="5" fillId="0" borderId="0" xfId="2" applyNumberFormat="1" applyFont="1" applyFill="1" applyAlignment="1">
      <alignment horizontal="right"/>
    </xf>
    <xf numFmtId="4" fontId="11" fillId="0" borderId="0" xfId="2" applyNumberFormat="1" applyFont="1" applyBorder="1"/>
    <xf numFmtId="166" fontId="11" fillId="0" borderId="0" xfId="2" applyNumberFormat="1" applyFont="1" applyFill="1" applyBorder="1" applyAlignment="1"/>
    <xf numFmtId="4" fontId="5" fillId="0" borderId="0" xfId="2" applyNumberFormat="1" applyFont="1" applyFill="1" applyBorder="1" applyAlignment="1"/>
    <xf numFmtId="167" fontId="5" fillId="0" borderId="0" xfId="2" applyNumberFormat="1" applyFont="1" applyFill="1"/>
    <xf numFmtId="0" fontId="14" fillId="0" borderId="0" xfId="2" applyFont="1" applyFill="1" applyAlignment="1">
      <alignment horizontal="center"/>
    </xf>
    <xf numFmtId="4" fontId="11" fillId="0" borderId="0" xfId="2" applyNumberFormat="1" applyFont="1" applyFill="1" applyAlignment="1">
      <alignment horizontal="center"/>
    </xf>
    <xf numFmtId="168" fontId="5" fillId="0" borderId="0" xfId="2" applyNumberFormat="1" applyFont="1" applyFill="1"/>
    <xf numFmtId="169" fontId="5" fillId="0" borderId="0" xfId="2" applyNumberFormat="1" applyFont="1" applyFill="1"/>
    <xf numFmtId="0" fontId="11" fillId="0" borderId="0" xfId="2" quotePrefix="1" applyFont="1" applyFill="1" applyAlignment="1">
      <alignment horizontal="right"/>
    </xf>
    <xf numFmtId="0" fontId="13" fillId="0" borderId="0" xfId="2" applyFont="1" applyAlignment="1">
      <alignment wrapText="1"/>
    </xf>
    <xf numFmtId="0" fontId="5" fillId="0" borderId="0" xfId="2" applyFont="1" applyFill="1" applyAlignment="1">
      <alignment horizontal="right"/>
    </xf>
    <xf numFmtId="170" fontId="5" fillId="0" borderId="0" xfId="2" applyNumberFormat="1" applyFont="1" applyFill="1" applyBorder="1" applyAlignment="1"/>
    <xf numFmtId="167" fontId="5" fillId="0" borderId="0" xfId="2" applyNumberFormat="1" applyFont="1" applyFill="1" applyAlignment="1">
      <alignment horizontal="right"/>
    </xf>
    <xf numFmtId="164" fontId="11" fillId="0" borderId="0" xfId="2" applyNumberFormat="1" applyFont="1" applyFill="1"/>
    <xf numFmtId="168" fontId="11" fillId="0" borderId="0" xfId="2" applyNumberFormat="1" applyFont="1" applyFill="1" applyAlignment="1">
      <alignment horizontal="center"/>
    </xf>
    <xf numFmtId="164" fontId="5" fillId="0" borderId="0" xfId="2" applyNumberFormat="1" applyFont="1"/>
    <xf numFmtId="171" fontId="5" fillId="0" borderId="0" xfId="2" applyNumberFormat="1" applyFont="1"/>
    <xf numFmtId="172" fontId="5" fillId="0" borderId="0" xfId="2" applyNumberFormat="1" applyFont="1" applyFill="1" applyAlignment="1">
      <alignment horizontal="right"/>
    </xf>
    <xf numFmtId="164" fontId="11" fillId="0" borderId="0" xfId="2" applyNumberFormat="1" applyFont="1" applyFill="1" applyAlignment="1">
      <alignment wrapText="1"/>
    </xf>
    <xf numFmtId="164" fontId="5" fillId="0" borderId="0" xfId="2" applyNumberFormat="1" applyFont="1" applyFill="1"/>
    <xf numFmtId="4" fontId="11" fillId="0" borderId="0" xfId="2" applyNumberFormat="1" applyFont="1" applyFill="1" applyBorder="1"/>
    <xf numFmtId="4" fontId="5" fillId="0" borderId="0" xfId="2" applyNumberFormat="1" applyFont="1" applyBorder="1"/>
    <xf numFmtId="4" fontId="11" fillId="0" borderId="0" xfId="2" applyNumberFormat="1" applyFont="1" applyAlignment="1">
      <alignment horizontal="center"/>
    </xf>
    <xf numFmtId="3" fontId="5" fillId="0" borderId="0" xfId="2" applyNumberFormat="1" applyFont="1" applyFill="1"/>
    <xf numFmtId="3" fontId="5" fillId="0" borderId="0" xfId="2" applyNumberFormat="1" applyFont="1"/>
    <xf numFmtId="3" fontId="11" fillId="0" borderId="0" xfId="2" applyNumberFormat="1" applyFont="1" applyFill="1"/>
    <xf numFmtId="0" fontId="5" fillId="0" borderId="0" xfId="0" applyFont="1" applyAlignment="1">
      <alignment wrapText="1"/>
    </xf>
    <xf numFmtId="173" fontId="5" fillId="0" borderId="0" xfId="2" applyNumberFormat="1" applyFont="1" applyFill="1"/>
    <xf numFmtId="0" fontId="15" fillId="0" borderId="0" xfId="2" applyFont="1"/>
    <xf numFmtId="0" fontId="11" fillId="0" borderId="2" xfId="2" applyFont="1" applyBorder="1"/>
    <xf numFmtId="0" fontId="11" fillId="0" borderId="3" xfId="2" applyFont="1" applyBorder="1"/>
    <xf numFmtId="0" fontId="5" fillId="0" borderId="3" xfId="2" applyFont="1" applyFill="1" applyBorder="1"/>
    <xf numFmtId="0" fontId="11" fillId="0" borderId="4" xfId="2" applyFont="1" applyBorder="1"/>
    <xf numFmtId="0" fontId="11" fillId="0" borderId="0" xfId="2" quotePrefix="1" applyFont="1" applyFill="1" applyBorder="1" applyAlignment="1">
      <alignment horizontal="center"/>
    </xf>
    <xf numFmtId="0" fontId="5" fillId="0" borderId="4" xfId="2" applyFont="1" applyBorder="1"/>
    <xf numFmtId="3" fontId="5" fillId="0" borderId="0" xfId="2" applyNumberFormat="1" applyFont="1" applyFill="1" applyBorder="1"/>
    <xf numFmtId="3" fontId="7" fillId="0" borderId="0" xfId="2" applyNumberFormat="1" applyFont="1" applyFill="1" applyBorder="1"/>
    <xf numFmtId="0" fontId="11" fillId="2" borderId="4" xfId="2" applyFont="1" applyFill="1" applyBorder="1"/>
    <xf numFmtId="0" fontId="5" fillId="2" borderId="4" xfId="2" applyFont="1" applyFill="1" applyBorder="1"/>
    <xf numFmtId="3" fontId="5" fillId="2" borderId="0" xfId="2" applyNumberFormat="1" applyFont="1" applyFill="1" applyBorder="1"/>
    <xf numFmtId="0" fontId="5" fillId="0" borderId="0" xfId="2" applyFont="1" applyFill="1" applyBorder="1"/>
    <xf numFmtId="3" fontId="11" fillId="0" borderId="0" xfId="2" applyNumberFormat="1" applyFont="1"/>
    <xf numFmtId="174" fontId="5" fillId="0" borderId="0" xfId="2" applyNumberFormat="1" applyFont="1" applyFill="1"/>
    <xf numFmtId="3" fontId="11" fillId="3" borderId="0" xfId="2" applyNumberFormat="1" applyFont="1" applyFill="1"/>
    <xf numFmtId="0" fontId="17" fillId="0" borderId="0" xfId="2" applyFont="1" applyFill="1"/>
    <xf numFmtId="164" fontId="16" fillId="0" borderId="0" xfId="2" applyNumberFormat="1" applyFont="1" applyFill="1"/>
    <xf numFmtId="4" fontId="9" fillId="0" borderId="0" xfId="0" applyNumberFormat="1" applyFont="1" applyFill="1"/>
    <xf numFmtId="0" fontId="16" fillId="0" borderId="0" xfId="2" applyFont="1" applyBorder="1"/>
    <xf numFmtId="0" fontId="3" fillId="0" borderId="0" xfId="0" quotePrefix="1" applyFont="1"/>
    <xf numFmtId="0" fontId="4" fillId="0" borderId="1" xfId="0" quotePrefix="1" applyFont="1" applyBorder="1" applyAlignment="1">
      <alignment wrapText="1"/>
    </xf>
    <xf numFmtId="0" fontId="4" fillId="0" borderId="0" xfId="0" quotePrefix="1" applyFont="1" applyAlignment="1">
      <alignment wrapText="1"/>
    </xf>
    <xf numFmtId="0" fontId="19" fillId="0" borderId="0" xfId="0" applyFont="1"/>
    <xf numFmtId="0" fontId="4" fillId="0" borderId="0" xfId="0" quotePrefix="1" applyFont="1" applyBorder="1"/>
    <xf numFmtId="164" fontId="11" fillId="0" borderId="0" xfId="2" applyNumberFormat="1" applyFont="1" applyBorder="1"/>
    <xf numFmtId="0" fontId="5" fillId="0" borderId="1" xfId="2" applyFont="1" applyBorder="1"/>
    <xf numFmtId="0" fontId="10" fillId="0" borderId="0" xfId="2" applyFont="1" applyBorder="1"/>
    <xf numFmtId="0" fontId="18" fillId="0" borderId="0" xfId="2" applyFont="1" applyFill="1"/>
    <xf numFmtId="0" fontId="5" fillId="0" borderId="1" xfId="2" applyFont="1" applyFill="1" applyBorder="1"/>
    <xf numFmtId="0" fontId="13" fillId="0" borderId="1" xfId="2" applyFont="1" applyBorder="1" applyAlignment="1">
      <alignment wrapText="1"/>
    </xf>
    <xf numFmtId="0" fontId="4" fillId="0" borderId="0" xfId="0" quotePrefix="1" applyFont="1" applyBorder="1" applyAlignment="1">
      <alignment wrapText="1"/>
    </xf>
    <xf numFmtId="0" fontId="5" fillId="0" borderId="1" xfId="0" applyFont="1" applyBorder="1" applyAlignment="1">
      <alignment wrapText="1"/>
    </xf>
    <xf numFmtId="3" fontId="5" fillId="0" borderId="1" xfId="2" applyNumberFormat="1" applyFont="1" applyFill="1" applyBorder="1"/>
    <xf numFmtId="0" fontId="20" fillId="0" borderId="0" xfId="2" applyFont="1" applyBorder="1"/>
    <xf numFmtId="3" fontId="18" fillId="0" borderId="0" xfId="2" applyNumberFormat="1" applyFont="1" applyFill="1"/>
    <xf numFmtId="3" fontId="5" fillId="0" borderId="1" xfId="2" applyNumberFormat="1" applyFont="1" applyBorder="1"/>
    <xf numFmtId="3" fontId="11" fillId="0" borderId="0" xfId="2" applyNumberFormat="1" applyFont="1" applyBorder="1"/>
    <xf numFmtId="3" fontId="11" fillId="0" borderId="1" xfId="2" applyNumberFormat="1" applyFont="1" applyBorder="1"/>
    <xf numFmtId="3" fontId="18" fillId="0" borderId="0" xfId="2" applyNumberFormat="1" applyFont="1"/>
    <xf numFmtId="3" fontId="5" fillId="0" borderId="0" xfId="2" applyNumberFormat="1" applyFont="1" applyBorder="1"/>
    <xf numFmtId="4" fontId="5" fillId="0" borderId="0" xfId="2" applyNumberFormat="1" applyFont="1" applyFill="1" applyBorder="1" applyAlignment="1">
      <alignment horizontal="right"/>
    </xf>
    <xf numFmtId="2" fontId="20" fillId="0" borderId="0" xfId="2" applyNumberFormat="1" applyFont="1"/>
    <xf numFmtId="0" fontId="4" fillId="0" borderId="0" xfId="0" applyFont="1" applyAlignment="1">
      <alignment vertical="center"/>
    </xf>
    <xf numFmtId="3" fontId="5" fillId="0" borderId="1" xfId="2" applyNumberFormat="1" applyFont="1" applyFill="1" applyBorder="1" applyAlignment="1">
      <alignment horizontal="right"/>
    </xf>
    <xf numFmtId="0" fontId="5" fillId="0" borderId="0" xfId="2" applyFont="1" applyFill="1" applyBorder="1" applyAlignment="1">
      <alignment wrapText="1"/>
    </xf>
    <xf numFmtId="0" fontId="12" fillId="0" borderId="0" xfId="0" applyFont="1" applyFill="1" applyAlignment="1">
      <alignment vertical="center"/>
    </xf>
    <xf numFmtId="164" fontId="11" fillId="0" borderId="0" xfId="5" applyNumberFormat="1" applyFont="1" applyFill="1" applyBorder="1"/>
    <xf numFmtId="0" fontId="11" fillId="0" borderId="0" xfId="2" applyFont="1" applyAlignment="1">
      <alignment horizontal="center"/>
    </xf>
    <xf numFmtId="164" fontId="11" fillId="0" borderId="0" xfId="2" applyNumberFormat="1" applyFont="1"/>
    <xf numFmtId="4" fontId="11" fillId="0" borderId="0" xfId="2" applyNumberFormat="1" applyFont="1" applyAlignment="1">
      <alignment horizontal="right"/>
    </xf>
    <xf numFmtId="4" fontId="5" fillId="0" borderId="0" xfId="2" applyNumberFormat="1" applyFont="1" applyAlignment="1">
      <alignment horizontal="right"/>
    </xf>
    <xf numFmtId="3" fontId="5" fillId="0" borderId="1" xfId="2" applyNumberFormat="1" applyFont="1" applyBorder="1" applyAlignment="1">
      <alignment horizontal="right"/>
    </xf>
    <xf numFmtId="164" fontId="11" fillId="0" borderId="0" xfId="5" applyNumberFormat="1" applyFont="1" applyBorder="1"/>
    <xf numFmtId="3" fontId="7" fillId="0" borderId="0" xfId="2" applyNumberFormat="1" applyFont="1"/>
    <xf numFmtId="0" fontId="11" fillId="2" borderId="0" xfId="2" applyFont="1" applyFill="1"/>
    <xf numFmtId="3" fontId="5" fillId="2" borderId="0" xfId="2" applyNumberFormat="1" applyFont="1" applyFill="1"/>
    <xf numFmtId="0" fontId="23" fillId="0" borderId="0" xfId="7"/>
    <xf numFmtId="0" fontId="23" fillId="4" borderId="0" xfId="7" applyFill="1" applyAlignment="1">
      <alignment horizontal="left" wrapText="1"/>
    </xf>
    <xf numFmtId="0" fontId="26" fillId="4" borderId="0" xfId="7" applyFont="1" applyFill="1" applyAlignment="1">
      <alignment horizontal="right" wrapText="1"/>
    </xf>
    <xf numFmtId="0" fontId="27" fillId="4" borderId="0" xfId="7" applyFont="1" applyFill="1" applyAlignment="1">
      <alignment horizontal="left"/>
    </xf>
    <xf numFmtId="0" fontId="23" fillId="4" borderId="0" xfId="7" applyFill="1"/>
    <xf numFmtId="0" fontId="23" fillId="4" borderId="0" xfId="7" applyFill="1" applyAlignment="1">
      <alignment horizontal="right" indent="2"/>
    </xf>
    <xf numFmtId="0" fontId="26" fillId="4" borderId="0" xfId="7" applyFont="1" applyFill="1" applyAlignment="1">
      <alignment horizontal="left" wrapText="1"/>
    </xf>
    <xf numFmtId="0" fontId="23" fillId="4" borderId="0" xfId="7" applyFill="1" applyAlignment="1">
      <alignment horizontal="right" wrapText="1"/>
    </xf>
    <xf numFmtId="175" fontId="26" fillId="4" borderId="0" xfId="7" applyNumberFormat="1" applyFont="1" applyFill="1" applyAlignment="1">
      <alignment horizontal="right" wrapText="1"/>
    </xf>
    <xf numFmtId="0" fontId="27" fillId="5" borderId="0" xfId="7" applyFont="1" applyFill="1" applyAlignment="1">
      <alignment horizontal="left" wrapText="1"/>
    </xf>
    <xf numFmtId="0" fontId="23" fillId="5" borderId="0" xfId="7" applyFill="1" applyAlignment="1">
      <alignment horizontal="left" wrapText="1"/>
    </xf>
    <xf numFmtId="175" fontId="27" fillId="5" borderId="0" xfId="7" applyNumberFormat="1" applyFont="1" applyFill="1" applyAlignment="1">
      <alignment horizontal="right" wrapText="1"/>
    </xf>
    <xf numFmtId="0" fontId="23" fillId="5" borderId="0" xfId="7" applyFill="1" applyAlignment="1">
      <alignment horizontal="right" wrapText="1"/>
    </xf>
    <xf numFmtId="4" fontId="23" fillId="0" borderId="0" xfId="7" applyNumberFormat="1"/>
    <xf numFmtId="0" fontId="23" fillId="4" borderId="0" xfId="7" applyFill="1" applyAlignment="1">
      <alignment horizontal="left"/>
    </xf>
    <xf numFmtId="0" fontId="23" fillId="4" borderId="0" xfId="7" applyFill="1" applyAlignment="1">
      <alignment horizontal="right"/>
    </xf>
    <xf numFmtId="0" fontId="26" fillId="4" borderId="0" xfId="7" applyFont="1" applyFill="1" applyAlignment="1">
      <alignment horizontal="left"/>
    </xf>
    <xf numFmtId="175" fontId="26" fillId="4" borderId="0" xfId="7" applyNumberFormat="1" applyFont="1" applyFill="1" applyAlignment="1">
      <alignment horizontal="right"/>
    </xf>
    <xf numFmtId="175" fontId="27" fillId="4" borderId="0" xfId="7" applyNumberFormat="1" applyFont="1" applyFill="1" applyAlignment="1">
      <alignment horizontal="right"/>
    </xf>
    <xf numFmtId="0" fontId="27" fillId="5" borderId="0" xfId="7" applyFont="1" applyFill="1" applyAlignment="1">
      <alignment horizontal="left"/>
    </xf>
    <xf numFmtId="175" fontId="27" fillId="5" borderId="0" xfId="7" applyNumberFormat="1" applyFont="1" applyFill="1" applyAlignment="1">
      <alignment horizontal="right"/>
    </xf>
    <xf numFmtId="0" fontId="23" fillId="5" borderId="0" xfId="7" applyFill="1" applyAlignment="1">
      <alignment horizontal="right"/>
    </xf>
    <xf numFmtId="175" fontId="26" fillId="6" borderId="0" xfId="7" applyNumberFormat="1" applyFont="1" applyFill="1" applyAlignment="1">
      <alignment horizontal="right" wrapText="1"/>
    </xf>
    <xf numFmtId="0" fontId="25" fillId="4" borderId="0" xfId="7" applyFont="1" applyFill="1" applyAlignment="1">
      <alignment horizontal="left"/>
    </xf>
    <xf numFmtId="0" fontId="24" fillId="4" borderId="0" xfId="7" applyFont="1" applyFill="1" applyAlignment="1">
      <alignment horizontal="left"/>
    </xf>
  </cellXfs>
  <cellStyles count="8">
    <cellStyle name="AFE" xfId="1" xr:uid="{00000000-0005-0000-0000-000000000000}"/>
    <cellStyle name="Normal" xfId="0" builtinId="0"/>
    <cellStyle name="Normal 2" xfId="2" xr:uid="{00000000-0005-0000-0000-000002000000}"/>
    <cellStyle name="Normal 3" xfId="6" xr:uid="{00000000-0005-0000-0000-000003000000}"/>
    <cellStyle name="Normal 4" xfId="7" xr:uid="{DB58DDA1-57D7-429F-AFE7-75F15EB0CE5F}"/>
    <cellStyle name="Normal 7" xfId="4" xr:uid="{00000000-0005-0000-0000-000004000000}"/>
    <cellStyle name="Percent" xfId="5"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38"/>
  <sheetViews>
    <sheetView tabSelected="1" zoomScale="80" zoomScaleNormal="80" workbookViewId="0"/>
  </sheetViews>
  <sheetFormatPr defaultColWidth="11.42578125" defaultRowHeight="15" x14ac:dyDescent="0.2"/>
  <cols>
    <col min="1" max="1" width="115.140625" style="3" customWidth="1"/>
    <col min="2" max="2" width="10.42578125" style="3" customWidth="1"/>
    <col min="3" max="16384" width="11.42578125" style="3"/>
  </cols>
  <sheetData>
    <row r="2" spans="1:8" ht="18" x14ac:dyDescent="0.25">
      <c r="A2" s="1" t="s">
        <v>1</v>
      </c>
    </row>
    <row r="4" spans="1:8" ht="90" customHeight="1" x14ac:dyDescent="0.2">
      <c r="A4" s="20" t="s">
        <v>315</v>
      </c>
      <c r="B4" s="22"/>
      <c r="C4" s="22"/>
      <c r="D4" s="22"/>
      <c r="E4" s="22"/>
    </row>
    <row r="6" spans="1:8" ht="31.5" customHeight="1" x14ac:dyDescent="0.2">
      <c r="A6" s="20" t="s">
        <v>312</v>
      </c>
      <c r="B6" s="20"/>
      <c r="C6" s="20"/>
      <c r="D6" s="20"/>
      <c r="E6" s="20"/>
      <c r="H6" s="3" t="s">
        <v>38</v>
      </c>
    </row>
    <row r="7" spans="1:8" ht="14.25" customHeight="1" x14ac:dyDescent="0.2"/>
    <row r="8" spans="1:8" ht="14.25" customHeight="1" x14ac:dyDescent="0.2"/>
    <row r="9" spans="1:8" ht="15.75" customHeight="1" x14ac:dyDescent="0.25">
      <c r="A9" s="19" t="s">
        <v>3</v>
      </c>
      <c r="B9" s="2"/>
    </row>
    <row r="10" spans="1:8" x14ac:dyDescent="0.2">
      <c r="A10" s="30"/>
    </row>
    <row r="11" spans="1:8" ht="16.5" x14ac:dyDescent="0.2">
      <c r="A11" s="23" t="s">
        <v>337</v>
      </c>
    </row>
    <row r="12" spans="1:8" ht="51" customHeight="1" x14ac:dyDescent="0.2">
      <c r="A12" s="20" t="s">
        <v>4</v>
      </c>
      <c r="B12" s="20"/>
      <c r="C12" s="20"/>
      <c r="D12" s="20"/>
      <c r="E12" s="20"/>
    </row>
    <row r="13" spans="1:8" x14ac:dyDescent="0.2">
      <c r="A13" s="4"/>
    </row>
    <row r="14" spans="1:8" ht="15.75" x14ac:dyDescent="0.2">
      <c r="A14" s="5" t="s">
        <v>5</v>
      </c>
    </row>
    <row r="15" spans="1:8" x14ac:dyDescent="0.2">
      <c r="A15" s="6" t="s">
        <v>316</v>
      </c>
    </row>
    <row r="16" spans="1:8" x14ac:dyDescent="0.2">
      <c r="A16" s="7" t="s">
        <v>21</v>
      </c>
      <c r="B16" s="6" t="s">
        <v>9</v>
      </c>
    </row>
    <row r="17" spans="1:5" x14ac:dyDescent="0.2">
      <c r="A17" s="6" t="s">
        <v>317</v>
      </c>
      <c r="B17" s="8"/>
    </row>
    <row r="18" spans="1:5" x14ac:dyDescent="0.2">
      <c r="A18" s="6" t="s">
        <v>22</v>
      </c>
    </row>
    <row r="19" spans="1:5" x14ac:dyDescent="0.2">
      <c r="A19" s="6" t="s">
        <v>2</v>
      </c>
    </row>
    <row r="20" spans="1:5" x14ac:dyDescent="0.2">
      <c r="A20" s="6"/>
    </row>
    <row r="21" spans="1:5" ht="16.5" x14ac:dyDescent="0.2">
      <c r="A21" s="23" t="s">
        <v>346</v>
      </c>
    </row>
    <row r="22" spans="1:5" ht="46.5" customHeight="1" x14ac:dyDescent="0.2">
      <c r="A22" s="20" t="s">
        <v>318</v>
      </c>
      <c r="B22" s="20"/>
      <c r="C22" s="20"/>
      <c r="D22" s="20"/>
      <c r="E22" s="20"/>
    </row>
    <row r="24" spans="1:5" ht="15.75" x14ac:dyDescent="0.2">
      <c r="A24" s="5" t="s">
        <v>5</v>
      </c>
    </row>
    <row r="25" spans="1:5" x14ac:dyDescent="0.2">
      <c r="A25" s="6" t="s">
        <v>320</v>
      </c>
    </row>
    <row r="26" spans="1:5" ht="18.75" customHeight="1" x14ac:dyDescent="0.2">
      <c r="A26" s="9" t="s">
        <v>31</v>
      </c>
    </row>
    <row r="27" spans="1:5" x14ac:dyDescent="0.2">
      <c r="A27" s="6" t="s">
        <v>19</v>
      </c>
    </row>
    <row r="28" spans="1:5" x14ac:dyDescent="0.2">
      <c r="A28" s="6" t="s">
        <v>20</v>
      </c>
    </row>
    <row r="29" spans="1:5" x14ac:dyDescent="0.2">
      <c r="A29" s="10" t="s">
        <v>32</v>
      </c>
      <c r="B29" s="6" t="s">
        <v>9</v>
      </c>
    </row>
    <row r="30" spans="1:5" x14ac:dyDescent="0.2">
      <c r="A30" s="6" t="s">
        <v>6</v>
      </c>
    </row>
    <row r="31" spans="1:5" x14ac:dyDescent="0.2">
      <c r="A31" s="6" t="s">
        <v>7</v>
      </c>
    </row>
    <row r="32" spans="1:5" x14ac:dyDescent="0.2">
      <c r="A32" s="9" t="s">
        <v>33</v>
      </c>
    </row>
    <row r="33" spans="1:2" x14ac:dyDescent="0.2">
      <c r="A33" s="6" t="s">
        <v>8</v>
      </c>
    </row>
    <row r="34" spans="1:2" x14ac:dyDescent="0.2">
      <c r="A34" s="6"/>
    </row>
    <row r="35" spans="1:2" ht="16.5" x14ac:dyDescent="0.2">
      <c r="A35" s="23" t="s">
        <v>10</v>
      </c>
    </row>
    <row r="36" spans="1:2" x14ac:dyDescent="0.2">
      <c r="A36" s="4" t="s">
        <v>11</v>
      </c>
    </row>
    <row r="38" spans="1:2" ht="15.75" x14ac:dyDescent="0.25">
      <c r="A38" s="11" t="s">
        <v>5</v>
      </c>
    </row>
    <row r="39" spans="1:2" x14ac:dyDescent="0.2">
      <c r="A39" s="6" t="s">
        <v>322</v>
      </c>
      <c r="B39" s="12"/>
    </row>
    <row r="40" spans="1:2" x14ac:dyDescent="0.2">
      <c r="A40" s="10" t="s">
        <v>34</v>
      </c>
      <c r="B40" s="6" t="s">
        <v>9</v>
      </c>
    </row>
    <row r="41" spans="1:2" x14ac:dyDescent="0.2">
      <c r="A41" s="6" t="s">
        <v>12</v>
      </c>
    </row>
    <row r="42" spans="1:2" x14ac:dyDescent="0.2">
      <c r="A42" s="9" t="s">
        <v>33</v>
      </c>
    </row>
    <row r="43" spans="1:2" x14ac:dyDescent="0.2">
      <c r="A43" s="9"/>
    </row>
    <row r="44" spans="1:2" x14ac:dyDescent="0.2">
      <c r="A44" s="9"/>
    </row>
    <row r="45" spans="1:2" x14ac:dyDescent="0.2">
      <c r="A45" s="9"/>
    </row>
    <row r="46" spans="1:2" x14ac:dyDescent="0.2">
      <c r="A46" s="9"/>
    </row>
    <row r="47" spans="1:2" x14ac:dyDescent="0.2">
      <c r="A47" s="9"/>
    </row>
    <row r="48" spans="1:2" x14ac:dyDescent="0.2">
      <c r="A48" s="9"/>
    </row>
    <row r="49" spans="1:5" x14ac:dyDescent="0.2">
      <c r="A49" s="9"/>
    </row>
    <row r="50" spans="1:5" x14ac:dyDescent="0.2">
      <c r="A50" s="9"/>
    </row>
    <row r="51" spans="1:5" x14ac:dyDescent="0.2">
      <c r="A51" s="9"/>
    </row>
    <row r="53" spans="1:5" ht="16.5" x14ac:dyDescent="0.25">
      <c r="A53" s="19" t="s">
        <v>13</v>
      </c>
    </row>
    <row r="55" spans="1:5" ht="16.5" x14ac:dyDescent="0.25">
      <c r="A55" s="24" t="s">
        <v>14</v>
      </c>
    </row>
    <row r="56" spans="1:5" ht="51.75" customHeight="1" x14ac:dyDescent="0.2">
      <c r="A56" s="20" t="s">
        <v>17</v>
      </c>
      <c r="B56" s="20"/>
      <c r="C56" s="20"/>
      <c r="D56" s="20"/>
      <c r="E56" s="20"/>
    </row>
    <row r="57" spans="1:5" x14ac:dyDescent="0.2">
      <c r="A57" s="9"/>
    </row>
    <row r="59" spans="1:5" ht="16.5" x14ac:dyDescent="0.25">
      <c r="A59" s="25" t="s">
        <v>15</v>
      </c>
    </row>
    <row r="60" spans="1:5" ht="28.5" customHeight="1" x14ac:dyDescent="0.2">
      <c r="A60" s="20" t="s">
        <v>331</v>
      </c>
      <c r="B60" s="20"/>
      <c r="C60" s="20"/>
      <c r="D60" s="20"/>
      <c r="E60" s="20"/>
    </row>
    <row r="61" spans="1:5" x14ac:dyDescent="0.2">
      <c r="A61" s="4"/>
    </row>
    <row r="62" spans="1:5" ht="15.75" x14ac:dyDescent="0.25">
      <c r="A62" s="11" t="s">
        <v>5</v>
      </c>
    </row>
    <row r="63" spans="1:5" x14ac:dyDescent="0.2">
      <c r="A63" s="13" t="s">
        <v>18</v>
      </c>
    </row>
    <row r="64" spans="1:5" x14ac:dyDescent="0.2">
      <c r="A64" s="14" t="s">
        <v>16</v>
      </c>
    </row>
    <row r="65" spans="1:5" x14ac:dyDescent="0.2">
      <c r="A65" s="14"/>
    </row>
    <row r="66" spans="1:5" ht="16.5" x14ac:dyDescent="0.25">
      <c r="A66" s="26" t="s">
        <v>68</v>
      </c>
    </row>
    <row r="67" spans="1:5" ht="44.25" customHeight="1" x14ac:dyDescent="0.2">
      <c r="A67" s="20" t="s">
        <v>332</v>
      </c>
      <c r="B67" s="20"/>
      <c r="C67" s="20"/>
      <c r="D67" s="20"/>
      <c r="E67" s="20"/>
    </row>
    <row r="69" spans="1:5" ht="15.75" x14ac:dyDescent="0.25">
      <c r="A69" s="11" t="s">
        <v>5</v>
      </c>
    </row>
    <row r="70" spans="1:5" x14ac:dyDescent="0.2">
      <c r="A70" s="14" t="s">
        <v>23</v>
      </c>
    </row>
    <row r="71" spans="1:5" x14ac:dyDescent="0.2">
      <c r="A71" s="15" t="s">
        <v>24</v>
      </c>
      <c r="B71" s="6" t="s">
        <v>9</v>
      </c>
    </row>
    <row r="72" spans="1:5" x14ac:dyDescent="0.2">
      <c r="A72" s="14" t="s">
        <v>25</v>
      </c>
    </row>
    <row r="73" spans="1:5" x14ac:dyDescent="0.2">
      <c r="A73" s="14"/>
    </row>
    <row r="74" spans="1:5" ht="16.5" x14ac:dyDescent="0.25">
      <c r="A74" s="26" t="s">
        <v>69</v>
      </c>
    </row>
    <row r="75" spans="1:5" x14ac:dyDescent="0.2">
      <c r="A75" s="3" t="s">
        <v>26</v>
      </c>
    </row>
    <row r="77" spans="1:5" ht="15.75" x14ac:dyDescent="0.25">
      <c r="A77" s="11" t="s">
        <v>5</v>
      </c>
    </row>
    <row r="78" spans="1:5" x14ac:dyDescent="0.2">
      <c r="A78" s="15" t="s">
        <v>86</v>
      </c>
      <c r="B78" s="6" t="s">
        <v>9</v>
      </c>
    </row>
    <row r="79" spans="1:5" x14ac:dyDescent="0.2">
      <c r="A79" s="3" t="s">
        <v>25</v>
      </c>
    </row>
    <row r="81" spans="1:2" ht="16.5" x14ac:dyDescent="0.25">
      <c r="A81" s="26" t="s">
        <v>70</v>
      </c>
    </row>
    <row r="82" spans="1:2" x14ac:dyDescent="0.2">
      <c r="A82" s="3" t="s">
        <v>27</v>
      </c>
    </row>
    <row r="84" spans="1:2" ht="15.75" x14ac:dyDescent="0.25">
      <c r="A84" s="11" t="s">
        <v>5</v>
      </c>
    </row>
    <row r="85" spans="1:2" x14ac:dyDescent="0.2">
      <c r="A85" s="15" t="s">
        <v>333</v>
      </c>
      <c r="B85" s="6" t="s">
        <v>9</v>
      </c>
    </row>
    <row r="86" spans="1:2" x14ac:dyDescent="0.2">
      <c r="A86" s="14" t="s">
        <v>25</v>
      </c>
    </row>
    <row r="87" spans="1:2" x14ac:dyDescent="0.2">
      <c r="A87" s="14"/>
    </row>
    <row r="88" spans="1:2" ht="16.5" x14ac:dyDescent="0.25">
      <c r="A88" s="26" t="s">
        <v>71</v>
      </c>
    </row>
    <row r="89" spans="1:2" ht="18" customHeight="1" x14ac:dyDescent="0.2">
      <c r="A89" s="3" t="s">
        <v>26</v>
      </c>
    </row>
    <row r="90" spans="1:2" ht="18" customHeight="1" x14ac:dyDescent="0.2"/>
    <row r="91" spans="1:2" ht="15.75" x14ac:dyDescent="0.25">
      <c r="A91" s="11" t="s">
        <v>5</v>
      </c>
    </row>
    <row r="92" spans="1:2" s="12" customFormat="1" x14ac:dyDescent="0.2">
      <c r="A92" s="16" t="s">
        <v>28</v>
      </c>
      <c r="B92" s="6" t="s">
        <v>9</v>
      </c>
    </row>
    <row r="93" spans="1:2" s="12" customFormat="1" x14ac:dyDescent="0.2">
      <c r="A93" s="17" t="s">
        <v>25</v>
      </c>
    </row>
    <row r="94" spans="1:2" s="12" customFormat="1" x14ac:dyDescent="0.2">
      <c r="A94" s="17"/>
    </row>
    <row r="95" spans="1:2" ht="16.5" x14ac:dyDescent="0.25">
      <c r="A95" s="26" t="s">
        <v>72</v>
      </c>
    </row>
    <row r="96" spans="1:2" ht="45" x14ac:dyDescent="0.2">
      <c r="A96" s="20" t="s">
        <v>29</v>
      </c>
    </row>
    <row r="97" spans="1:2" x14ac:dyDescent="0.2">
      <c r="A97" s="20"/>
    </row>
    <row r="98" spans="1:2" ht="15.75" x14ac:dyDescent="0.25">
      <c r="A98" s="11" t="s">
        <v>5</v>
      </c>
    </row>
    <row r="99" spans="1:2" ht="15.75" customHeight="1" x14ac:dyDescent="0.2">
      <c r="A99" s="3" t="s">
        <v>30</v>
      </c>
    </row>
    <row r="100" spans="1:2" ht="15.75" customHeight="1" x14ac:dyDescent="0.2"/>
    <row r="101" spans="1:2" ht="15.75" customHeight="1" x14ac:dyDescent="0.2"/>
    <row r="103" spans="1:2" ht="16.5" x14ac:dyDescent="0.25">
      <c r="A103" s="19" t="s">
        <v>35</v>
      </c>
    </row>
    <row r="105" spans="1:2" ht="16.5" x14ac:dyDescent="0.25">
      <c r="A105" s="26" t="s">
        <v>71</v>
      </c>
    </row>
    <row r="106" spans="1:2" x14ac:dyDescent="0.2">
      <c r="A106" s="20" t="s">
        <v>93</v>
      </c>
    </row>
    <row r="107" spans="1:2" ht="16.5" x14ac:dyDescent="0.25">
      <c r="A107" s="26"/>
    </row>
    <row r="108" spans="1:2" ht="15.75" x14ac:dyDescent="0.25">
      <c r="A108" s="11" t="s">
        <v>5</v>
      </c>
    </row>
    <row r="109" spans="1:2" x14ac:dyDescent="0.2">
      <c r="A109" s="16" t="s">
        <v>341</v>
      </c>
      <c r="B109" s="6" t="s">
        <v>9</v>
      </c>
    </row>
    <row r="110" spans="1:2" x14ac:dyDescent="0.2">
      <c r="A110" s="14" t="s">
        <v>342</v>
      </c>
    </row>
    <row r="111" spans="1:2" x14ac:dyDescent="0.2">
      <c r="A111" s="14" t="s">
        <v>343</v>
      </c>
    </row>
    <row r="112" spans="1:2" ht="16.5" x14ac:dyDescent="0.25">
      <c r="A112" s="26" t="s">
        <v>71</v>
      </c>
    </row>
    <row r="113" spans="1:1" ht="16.5" x14ac:dyDescent="0.25">
      <c r="A113" s="26"/>
    </row>
    <row r="115" spans="1:1" ht="16.5" x14ac:dyDescent="0.25">
      <c r="A115" s="19" t="s">
        <v>36</v>
      </c>
    </row>
    <row r="116" spans="1:1" ht="16.5" x14ac:dyDescent="0.25">
      <c r="A116" s="26"/>
    </row>
    <row r="117" spans="1:1" ht="16.5" x14ac:dyDescent="0.25">
      <c r="A117" s="26" t="s">
        <v>347</v>
      </c>
    </row>
    <row r="118" spans="1:1" x14ac:dyDescent="0.2">
      <c r="A118" s="20" t="s">
        <v>84</v>
      </c>
    </row>
    <row r="119" spans="1:1" ht="16.5" x14ac:dyDescent="0.25">
      <c r="A119" s="26"/>
    </row>
    <row r="120" spans="1:1" ht="15.75" x14ac:dyDescent="0.25">
      <c r="A120" s="11" t="s">
        <v>5</v>
      </c>
    </row>
    <row r="121" spans="1:1" x14ac:dyDescent="0.2">
      <c r="A121" s="96" t="s">
        <v>85</v>
      </c>
    </row>
    <row r="122" spans="1:1" x14ac:dyDescent="0.2">
      <c r="A122" s="97" t="s">
        <v>339</v>
      </c>
    </row>
    <row r="123" spans="1:1" ht="15.75" x14ac:dyDescent="0.25">
      <c r="A123" s="11"/>
    </row>
    <row r="124" spans="1:1" x14ac:dyDescent="0.2">
      <c r="A124" s="20"/>
    </row>
    <row r="125" spans="1:1" ht="16.5" x14ac:dyDescent="0.25">
      <c r="A125" s="26" t="s">
        <v>83</v>
      </c>
    </row>
    <row r="126" spans="1:1" ht="30" x14ac:dyDescent="0.2">
      <c r="A126" s="20" t="s">
        <v>334</v>
      </c>
    </row>
    <row r="127" spans="1:1" x14ac:dyDescent="0.2">
      <c r="A127" s="21"/>
    </row>
    <row r="128" spans="1:1" x14ac:dyDescent="0.2">
      <c r="A128" s="21"/>
    </row>
    <row r="129" spans="1:2" ht="16.5" x14ac:dyDescent="0.25">
      <c r="A129" s="26" t="s">
        <v>37</v>
      </c>
    </row>
    <row r="130" spans="1:2" x14ac:dyDescent="0.2">
      <c r="A130" s="20" t="s">
        <v>338</v>
      </c>
    </row>
    <row r="132" spans="1:2" ht="15.75" x14ac:dyDescent="0.25">
      <c r="A132" s="11" t="s">
        <v>5</v>
      </c>
      <c r="B132" s="18"/>
    </row>
    <row r="133" spans="1:2" x14ac:dyDescent="0.2">
      <c r="A133" s="3" t="s">
        <v>340</v>
      </c>
      <c r="B133" s="18"/>
    </row>
    <row r="134" spans="1:2" x14ac:dyDescent="0.2">
      <c r="B134" s="18"/>
    </row>
    <row r="135" spans="1:2" x14ac:dyDescent="0.2">
      <c r="B135" s="18"/>
    </row>
    <row r="136" spans="1:2" x14ac:dyDescent="0.2">
      <c r="B136" s="18"/>
    </row>
    <row r="137" spans="1:2" x14ac:dyDescent="0.2">
      <c r="B137" s="18"/>
    </row>
    <row r="138" spans="1:2" x14ac:dyDescent="0.2">
      <c r="B138" s="18"/>
    </row>
  </sheetData>
  <pageMargins left="0.25" right="0.25" top="0.75" bottom="0.75" header="0.3" footer="0.3"/>
  <pageSetup paperSize="9" scale="77" orientation="portrait" r:id="rId1"/>
  <rowBreaks count="2" manualBreakCount="2">
    <brk id="50" max="1" man="1"/>
    <brk id="102"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8"/>
  <sheetViews>
    <sheetView zoomScale="77" zoomScaleNormal="77" workbookViewId="0"/>
  </sheetViews>
  <sheetFormatPr defaultRowHeight="15" x14ac:dyDescent="0.2"/>
  <cols>
    <col min="1" max="1" width="69.42578125" style="30" customWidth="1"/>
    <col min="2" max="2" width="17.42578125" style="30" customWidth="1"/>
    <col min="3" max="3" width="18" style="30" customWidth="1"/>
    <col min="4" max="4" width="18" style="30" hidden="1" customWidth="1"/>
    <col min="5" max="5" width="32.42578125" style="29" customWidth="1"/>
    <col min="6" max="6" width="4" style="29" customWidth="1"/>
    <col min="7" max="7" width="19.5703125" style="29" customWidth="1"/>
    <col min="8" max="8" width="19.28515625" style="30" customWidth="1"/>
    <col min="9" max="9" width="15.5703125" style="30" customWidth="1"/>
    <col min="10" max="10" width="20.85546875" style="30" customWidth="1"/>
    <col min="11" max="12" width="8.7109375" style="30"/>
    <col min="13" max="13" width="14.42578125" style="30" customWidth="1"/>
    <col min="14" max="14" width="19.42578125" style="30" customWidth="1"/>
    <col min="15" max="257" width="8.7109375" style="30"/>
    <col min="258" max="258" width="40.42578125" style="30" customWidth="1"/>
    <col min="259" max="260" width="18.42578125" style="30" customWidth="1"/>
    <col min="261" max="261" width="32.42578125" style="30" customWidth="1"/>
    <col min="262" max="262" width="4" style="30" customWidth="1"/>
    <col min="263" max="263" width="19.5703125" style="30" customWidth="1"/>
    <col min="264" max="264" width="16.5703125" style="30" customWidth="1"/>
    <col min="265" max="265" width="15.5703125" style="30" customWidth="1"/>
    <col min="266" max="266" width="20.85546875" style="30" customWidth="1"/>
    <col min="267" max="268" width="8.7109375" style="30"/>
    <col min="269" max="269" width="14.42578125" style="30" customWidth="1"/>
    <col min="270" max="270" width="19.42578125" style="30" customWidth="1"/>
    <col min="271" max="513" width="8.7109375" style="30"/>
    <col min="514" max="514" width="40.42578125" style="30" customWidth="1"/>
    <col min="515" max="516" width="18.42578125" style="30" customWidth="1"/>
    <col min="517" max="517" width="32.42578125" style="30" customWidth="1"/>
    <col min="518" max="518" width="4" style="30" customWidth="1"/>
    <col min="519" max="519" width="19.5703125" style="30" customWidth="1"/>
    <col min="520" max="520" width="16.5703125" style="30" customWidth="1"/>
    <col min="521" max="521" width="15.5703125" style="30" customWidth="1"/>
    <col min="522" max="522" width="20.85546875" style="30" customWidth="1"/>
    <col min="523" max="524" width="8.7109375" style="30"/>
    <col min="525" max="525" width="14.42578125" style="30" customWidth="1"/>
    <col min="526" max="526" width="19.42578125" style="30" customWidth="1"/>
    <col min="527" max="769" width="8.7109375" style="30"/>
    <col min="770" max="770" width="40.42578125" style="30" customWidth="1"/>
    <col min="771" max="772" width="18.42578125" style="30" customWidth="1"/>
    <col min="773" max="773" width="32.42578125" style="30" customWidth="1"/>
    <col min="774" max="774" width="4" style="30" customWidth="1"/>
    <col min="775" max="775" width="19.5703125" style="30" customWidth="1"/>
    <col min="776" max="776" width="16.5703125" style="30" customWidth="1"/>
    <col min="777" max="777" width="15.5703125" style="30" customWidth="1"/>
    <col min="778" max="778" width="20.85546875" style="30" customWidth="1"/>
    <col min="779" max="780" width="8.7109375" style="30"/>
    <col min="781" max="781" width="14.42578125" style="30" customWidth="1"/>
    <col min="782" max="782" width="19.42578125" style="30" customWidth="1"/>
    <col min="783" max="1025" width="8.7109375" style="30"/>
    <col min="1026" max="1026" width="40.42578125" style="30" customWidth="1"/>
    <col min="1027" max="1028" width="18.42578125" style="30" customWidth="1"/>
    <col min="1029" max="1029" width="32.42578125" style="30" customWidth="1"/>
    <col min="1030" max="1030" width="4" style="30" customWidth="1"/>
    <col min="1031" max="1031" width="19.5703125" style="30" customWidth="1"/>
    <col min="1032" max="1032" width="16.5703125" style="30" customWidth="1"/>
    <col min="1033" max="1033" width="15.5703125" style="30" customWidth="1"/>
    <col min="1034" max="1034" width="20.85546875" style="30" customWidth="1"/>
    <col min="1035" max="1036" width="8.7109375" style="30"/>
    <col min="1037" max="1037" width="14.42578125" style="30" customWidth="1"/>
    <col min="1038" max="1038" width="19.42578125" style="30" customWidth="1"/>
    <col min="1039" max="1281" width="8.7109375" style="30"/>
    <col min="1282" max="1282" width="40.42578125" style="30" customWidth="1"/>
    <col min="1283" max="1284" width="18.42578125" style="30" customWidth="1"/>
    <col min="1285" max="1285" width="32.42578125" style="30" customWidth="1"/>
    <col min="1286" max="1286" width="4" style="30" customWidth="1"/>
    <col min="1287" max="1287" width="19.5703125" style="30" customWidth="1"/>
    <col min="1288" max="1288" width="16.5703125" style="30" customWidth="1"/>
    <col min="1289" max="1289" width="15.5703125" style="30" customWidth="1"/>
    <col min="1290" max="1290" width="20.85546875" style="30" customWidth="1"/>
    <col min="1291" max="1292" width="8.7109375" style="30"/>
    <col min="1293" max="1293" width="14.42578125" style="30" customWidth="1"/>
    <col min="1294" max="1294" width="19.42578125" style="30" customWidth="1"/>
    <col min="1295" max="1537" width="8.7109375" style="30"/>
    <col min="1538" max="1538" width="40.42578125" style="30" customWidth="1"/>
    <col min="1539" max="1540" width="18.42578125" style="30" customWidth="1"/>
    <col min="1541" max="1541" width="32.42578125" style="30" customWidth="1"/>
    <col min="1542" max="1542" width="4" style="30" customWidth="1"/>
    <col min="1543" max="1543" width="19.5703125" style="30" customWidth="1"/>
    <col min="1544" max="1544" width="16.5703125" style="30" customWidth="1"/>
    <col min="1545" max="1545" width="15.5703125" style="30" customWidth="1"/>
    <col min="1546" max="1546" width="20.85546875" style="30" customWidth="1"/>
    <col min="1547" max="1548" width="8.7109375" style="30"/>
    <col min="1549" max="1549" width="14.42578125" style="30" customWidth="1"/>
    <col min="1550" max="1550" width="19.42578125" style="30" customWidth="1"/>
    <col min="1551" max="1793" width="8.7109375" style="30"/>
    <col min="1794" max="1794" width="40.42578125" style="30" customWidth="1"/>
    <col min="1795" max="1796" width="18.42578125" style="30" customWidth="1"/>
    <col min="1797" max="1797" width="32.42578125" style="30" customWidth="1"/>
    <col min="1798" max="1798" width="4" style="30" customWidth="1"/>
    <col min="1799" max="1799" width="19.5703125" style="30" customWidth="1"/>
    <col min="1800" max="1800" width="16.5703125" style="30" customWidth="1"/>
    <col min="1801" max="1801" width="15.5703125" style="30" customWidth="1"/>
    <col min="1802" max="1802" width="20.85546875" style="30" customWidth="1"/>
    <col min="1803" max="1804" width="8.7109375" style="30"/>
    <col min="1805" max="1805" width="14.42578125" style="30" customWidth="1"/>
    <col min="1806" max="1806" width="19.42578125" style="30" customWidth="1"/>
    <col min="1807" max="2049" width="8.7109375" style="30"/>
    <col min="2050" max="2050" width="40.42578125" style="30" customWidth="1"/>
    <col min="2051" max="2052" width="18.42578125" style="30" customWidth="1"/>
    <col min="2053" max="2053" width="32.42578125" style="30" customWidth="1"/>
    <col min="2054" max="2054" width="4" style="30" customWidth="1"/>
    <col min="2055" max="2055" width="19.5703125" style="30" customWidth="1"/>
    <col min="2056" max="2056" width="16.5703125" style="30" customWidth="1"/>
    <col min="2057" max="2057" width="15.5703125" style="30" customWidth="1"/>
    <col min="2058" max="2058" width="20.85546875" style="30" customWidth="1"/>
    <col min="2059" max="2060" width="8.7109375" style="30"/>
    <col min="2061" max="2061" width="14.42578125" style="30" customWidth="1"/>
    <col min="2062" max="2062" width="19.42578125" style="30" customWidth="1"/>
    <col min="2063" max="2305" width="8.7109375" style="30"/>
    <col min="2306" max="2306" width="40.42578125" style="30" customWidth="1"/>
    <col min="2307" max="2308" width="18.42578125" style="30" customWidth="1"/>
    <col min="2309" max="2309" width="32.42578125" style="30" customWidth="1"/>
    <col min="2310" max="2310" width="4" style="30" customWidth="1"/>
    <col min="2311" max="2311" width="19.5703125" style="30" customWidth="1"/>
    <col min="2312" max="2312" width="16.5703125" style="30" customWidth="1"/>
    <col min="2313" max="2313" width="15.5703125" style="30" customWidth="1"/>
    <col min="2314" max="2314" width="20.85546875" style="30" customWidth="1"/>
    <col min="2315" max="2316" width="8.7109375" style="30"/>
    <col min="2317" max="2317" width="14.42578125" style="30" customWidth="1"/>
    <col min="2318" max="2318" width="19.42578125" style="30" customWidth="1"/>
    <col min="2319" max="2561" width="8.7109375" style="30"/>
    <col min="2562" max="2562" width="40.42578125" style="30" customWidth="1"/>
    <col min="2563" max="2564" width="18.42578125" style="30" customWidth="1"/>
    <col min="2565" max="2565" width="32.42578125" style="30" customWidth="1"/>
    <col min="2566" max="2566" width="4" style="30" customWidth="1"/>
    <col min="2567" max="2567" width="19.5703125" style="30" customWidth="1"/>
    <col min="2568" max="2568" width="16.5703125" style="30" customWidth="1"/>
    <col min="2569" max="2569" width="15.5703125" style="30" customWidth="1"/>
    <col min="2570" max="2570" width="20.85546875" style="30" customWidth="1"/>
    <col min="2571" max="2572" width="8.7109375" style="30"/>
    <col min="2573" max="2573" width="14.42578125" style="30" customWidth="1"/>
    <col min="2574" max="2574" width="19.42578125" style="30" customWidth="1"/>
    <col min="2575" max="2817" width="8.7109375" style="30"/>
    <col min="2818" max="2818" width="40.42578125" style="30" customWidth="1"/>
    <col min="2819" max="2820" width="18.42578125" style="30" customWidth="1"/>
    <col min="2821" max="2821" width="32.42578125" style="30" customWidth="1"/>
    <col min="2822" max="2822" width="4" style="30" customWidth="1"/>
    <col min="2823" max="2823" width="19.5703125" style="30" customWidth="1"/>
    <col min="2824" max="2824" width="16.5703125" style="30" customWidth="1"/>
    <col min="2825" max="2825" width="15.5703125" style="30" customWidth="1"/>
    <col min="2826" max="2826" width="20.85546875" style="30" customWidth="1"/>
    <col min="2827" max="2828" width="8.7109375" style="30"/>
    <col min="2829" max="2829" width="14.42578125" style="30" customWidth="1"/>
    <col min="2830" max="2830" width="19.42578125" style="30" customWidth="1"/>
    <col min="2831" max="3073" width="8.7109375" style="30"/>
    <col min="3074" max="3074" width="40.42578125" style="30" customWidth="1"/>
    <col min="3075" max="3076" width="18.42578125" style="30" customWidth="1"/>
    <col min="3077" max="3077" width="32.42578125" style="30" customWidth="1"/>
    <col min="3078" max="3078" width="4" style="30" customWidth="1"/>
    <col min="3079" max="3079" width="19.5703125" style="30" customWidth="1"/>
    <col min="3080" max="3080" width="16.5703125" style="30" customWidth="1"/>
    <col min="3081" max="3081" width="15.5703125" style="30" customWidth="1"/>
    <col min="3082" max="3082" width="20.85546875" style="30" customWidth="1"/>
    <col min="3083" max="3084" width="8.7109375" style="30"/>
    <col min="3085" max="3085" width="14.42578125" style="30" customWidth="1"/>
    <col min="3086" max="3086" width="19.42578125" style="30" customWidth="1"/>
    <col min="3087" max="3329" width="8.7109375" style="30"/>
    <col min="3330" max="3330" width="40.42578125" style="30" customWidth="1"/>
    <col min="3331" max="3332" width="18.42578125" style="30" customWidth="1"/>
    <col min="3333" max="3333" width="32.42578125" style="30" customWidth="1"/>
    <col min="3334" max="3334" width="4" style="30" customWidth="1"/>
    <col min="3335" max="3335" width="19.5703125" style="30" customWidth="1"/>
    <col min="3336" max="3336" width="16.5703125" style="30" customWidth="1"/>
    <col min="3337" max="3337" width="15.5703125" style="30" customWidth="1"/>
    <col min="3338" max="3338" width="20.85546875" style="30" customWidth="1"/>
    <col min="3339" max="3340" width="8.7109375" style="30"/>
    <col min="3341" max="3341" width="14.42578125" style="30" customWidth="1"/>
    <col min="3342" max="3342" width="19.42578125" style="30" customWidth="1"/>
    <col min="3343" max="3585" width="8.7109375" style="30"/>
    <col min="3586" max="3586" width="40.42578125" style="30" customWidth="1"/>
    <col min="3587" max="3588" width="18.42578125" style="30" customWidth="1"/>
    <col min="3589" max="3589" width="32.42578125" style="30" customWidth="1"/>
    <col min="3590" max="3590" width="4" style="30" customWidth="1"/>
    <col min="3591" max="3591" width="19.5703125" style="30" customWidth="1"/>
    <col min="3592" max="3592" width="16.5703125" style="30" customWidth="1"/>
    <col min="3593" max="3593" width="15.5703125" style="30" customWidth="1"/>
    <col min="3594" max="3594" width="20.85546875" style="30" customWidth="1"/>
    <col min="3595" max="3596" width="8.7109375" style="30"/>
    <col min="3597" max="3597" width="14.42578125" style="30" customWidth="1"/>
    <col min="3598" max="3598" width="19.42578125" style="30" customWidth="1"/>
    <col min="3599" max="3841" width="8.7109375" style="30"/>
    <col min="3842" max="3842" width="40.42578125" style="30" customWidth="1"/>
    <col min="3843" max="3844" width="18.42578125" style="30" customWidth="1"/>
    <col min="3845" max="3845" width="32.42578125" style="30" customWidth="1"/>
    <col min="3846" max="3846" width="4" style="30" customWidth="1"/>
    <col min="3847" max="3847" width="19.5703125" style="30" customWidth="1"/>
    <col min="3848" max="3848" width="16.5703125" style="30" customWidth="1"/>
    <col min="3849" max="3849" width="15.5703125" style="30" customWidth="1"/>
    <col min="3850" max="3850" width="20.85546875" style="30" customWidth="1"/>
    <col min="3851" max="3852" width="8.7109375" style="30"/>
    <col min="3853" max="3853" width="14.42578125" style="30" customWidth="1"/>
    <col min="3854" max="3854" width="19.42578125" style="30" customWidth="1"/>
    <col min="3855" max="4097" width="8.7109375" style="30"/>
    <col min="4098" max="4098" width="40.42578125" style="30" customWidth="1"/>
    <col min="4099" max="4100" width="18.42578125" style="30" customWidth="1"/>
    <col min="4101" max="4101" width="32.42578125" style="30" customWidth="1"/>
    <col min="4102" max="4102" width="4" style="30" customWidth="1"/>
    <col min="4103" max="4103" width="19.5703125" style="30" customWidth="1"/>
    <col min="4104" max="4104" width="16.5703125" style="30" customWidth="1"/>
    <col min="4105" max="4105" width="15.5703125" style="30" customWidth="1"/>
    <col min="4106" max="4106" width="20.85546875" style="30" customWidth="1"/>
    <col min="4107" max="4108" width="8.7109375" style="30"/>
    <col min="4109" max="4109" width="14.42578125" style="30" customWidth="1"/>
    <col min="4110" max="4110" width="19.42578125" style="30" customWidth="1"/>
    <col min="4111" max="4353" width="8.7109375" style="30"/>
    <col min="4354" max="4354" width="40.42578125" style="30" customWidth="1"/>
    <col min="4355" max="4356" width="18.42578125" style="30" customWidth="1"/>
    <col min="4357" max="4357" width="32.42578125" style="30" customWidth="1"/>
    <col min="4358" max="4358" width="4" style="30" customWidth="1"/>
    <col min="4359" max="4359" width="19.5703125" style="30" customWidth="1"/>
    <col min="4360" max="4360" width="16.5703125" style="30" customWidth="1"/>
    <col min="4361" max="4361" width="15.5703125" style="30" customWidth="1"/>
    <col min="4362" max="4362" width="20.85546875" style="30" customWidth="1"/>
    <col min="4363" max="4364" width="8.7109375" style="30"/>
    <col min="4365" max="4365" width="14.42578125" style="30" customWidth="1"/>
    <col min="4366" max="4366" width="19.42578125" style="30" customWidth="1"/>
    <col min="4367" max="4609" width="8.7109375" style="30"/>
    <col min="4610" max="4610" width="40.42578125" style="30" customWidth="1"/>
    <col min="4611" max="4612" width="18.42578125" style="30" customWidth="1"/>
    <col min="4613" max="4613" width="32.42578125" style="30" customWidth="1"/>
    <col min="4614" max="4614" width="4" style="30" customWidth="1"/>
    <col min="4615" max="4615" width="19.5703125" style="30" customWidth="1"/>
    <col min="4616" max="4616" width="16.5703125" style="30" customWidth="1"/>
    <col min="4617" max="4617" width="15.5703125" style="30" customWidth="1"/>
    <col min="4618" max="4618" width="20.85546875" style="30" customWidth="1"/>
    <col min="4619" max="4620" width="8.7109375" style="30"/>
    <col min="4621" max="4621" width="14.42578125" style="30" customWidth="1"/>
    <col min="4622" max="4622" width="19.42578125" style="30" customWidth="1"/>
    <col min="4623" max="4865" width="8.7109375" style="30"/>
    <col min="4866" max="4866" width="40.42578125" style="30" customWidth="1"/>
    <col min="4867" max="4868" width="18.42578125" style="30" customWidth="1"/>
    <col min="4869" max="4869" width="32.42578125" style="30" customWidth="1"/>
    <col min="4870" max="4870" width="4" style="30" customWidth="1"/>
    <col min="4871" max="4871" width="19.5703125" style="30" customWidth="1"/>
    <col min="4872" max="4872" width="16.5703125" style="30" customWidth="1"/>
    <col min="4873" max="4873" width="15.5703125" style="30" customWidth="1"/>
    <col min="4874" max="4874" width="20.85546875" style="30" customWidth="1"/>
    <col min="4875" max="4876" width="8.7109375" style="30"/>
    <col min="4877" max="4877" width="14.42578125" style="30" customWidth="1"/>
    <col min="4878" max="4878" width="19.42578125" style="30" customWidth="1"/>
    <col min="4879" max="5121" width="8.7109375" style="30"/>
    <col min="5122" max="5122" width="40.42578125" style="30" customWidth="1"/>
    <col min="5123" max="5124" width="18.42578125" style="30" customWidth="1"/>
    <col min="5125" max="5125" width="32.42578125" style="30" customWidth="1"/>
    <col min="5126" max="5126" width="4" style="30" customWidth="1"/>
    <col min="5127" max="5127" width="19.5703125" style="30" customWidth="1"/>
    <col min="5128" max="5128" width="16.5703125" style="30" customWidth="1"/>
    <col min="5129" max="5129" width="15.5703125" style="30" customWidth="1"/>
    <col min="5130" max="5130" width="20.85546875" style="30" customWidth="1"/>
    <col min="5131" max="5132" width="8.7109375" style="30"/>
    <col min="5133" max="5133" width="14.42578125" style="30" customWidth="1"/>
    <col min="5134" max="5134" width="19.42578125" style="30" customWidth="1"/>
    <col min="5135" max="5377" width="8.7109375" style="30"/>
    <col min="5378" max="5378" width="40.42578125" style="30" customWidth="1"/>
    <col min="5379" max="5380" width="18.42578125" style="30" customWidth="1"/>
    <col min="5381" max="5381" width="32.42578125" style="30" customWidth="1"/>
    <col min="5382" max="5382" width="4" style="30" customWidth="1"/>
    <col min="5383" max="5383" width="19.5703125" style="30" customWidth="1"/>
    <col min="5384" max="5384" width="16.5703125" style="30" customWidth="1"/>
    <col min="5385" max="5385" width="15.5703125" style="30" customWidth="1"/>
    <col min="5386" max="5386" width="20.85546875" style="30" customWidth="1"/>
    <col min="5387" max="5388" width="8.7109375" style="30"/>
    <col min="5389" max="5389" width="14.42578125" style="30" customWidth="1"/>
    <col min="5390" max="5390" width="19.42578125" style="30" customWidth="1"/>
    <col min="5391" max="5633" width="8.7109375" style="30"/>
    <col min="5634" max="5634" width="40.42578125" style="30" customWidth="1"/>
    <col min="5635" max="5636" width="18.42578125" style="30" customWidth="1"/>
    <col min="5637" max="5637" width="32.42578125" style="30" customWidth="1"/>
    <col min="5638" max="5638" width="4" style="30" customWidth="1"/>
    <col min="5639" max="5639" width="19.5703125" style="30" customWidth="1"/>
    <col min="5640" max="5640" width="16.5703125" style="30" customWidth="1"/>
    <col min="5641" max="5641" width="15.5703125" style="30" customWidth="1"/>
    <col min="5642" max="5642" width="20.85546875" style="30" customWidth="1"/>
    <col min="5643" max="5644" width="8.7109375" style="30"/>
    <col min="5645" max="5645" width="14.42578125" style="30" customWidth="1"/>
    <col min="5646" max="5646" width="19.42578125" style="30" customWidth="1"/>
    <col min="5647" max="5889" width="8.7109375" style="30"/>
    <col min="5890" max="5890" width="40.42578125" style="30" customWidth="1"/>
    <col min="5891" max="5892" width="18.42578125" style="30" customWidth="1"/>
    <col min="5893" max="5893" width="32.42578125" style="30" customWidth="1"/>
    <col min="5894" max="5894" width="4" style="30" customWidth="1"/>
    <col min="5895" max="5895" width="19.5703125" style="30" customWidth="1"/>
    <col min="5896" max="5896" width="16.5703125" style="30" customWidth="1"/>
    <col min="5897" max="5897" width="15.5703125" style="30" customWidth="1"/>
    <col min="5898" max="5898" width="20.85546875" style="30" customWidth="1"/>
    <col min="5899" max="5900" width="8.7109375" style="30"/>
    <col min="5901" max="5901" width="14.42578125" style="30" customWidth="1"/>
    <col min="5902" max="5902" width="19.42578125" style="30" customWidth="1"/>
    <col min="5903" max="6145" width="8.7109375" style="30"/>
    <col min="6146" max="6146" width="40.42578125" style="30" customWidth="1"/>
    <col min="6147" max="6148" width="18.42578125" style="30" customWidth="1"/>
    <col min="6149" max="6149" width="32.42578125" style="30" customWidth="1"/>
    <col min="6150" max="6150" width="4" style="30" customWidth="1"/>
    <col min="6151" max="6151" width="19.5703125" style="30" customWidth="1"/>
    <col min="6152" max="6152" width="16.5703125" style="30" customWidth="1"/>
    <col min="6153" max="6153" width="15.5703125" style="30" customWidth="1"/>
    <col min="6154" max="6154" width="20.85546875" style="30" customWidth="1"/>
    <col min="6155" max="6156" width="8.7109375" style="30"/>
    <col min="6157" max="6157" width="14.42578125" style="30" customWidth="1"/>
    <col min="6158" max="6158" width="19.42578125" style="30" customWidth="1"/>
    <col min="6159" max="6401" width="8.7109375" style="30"/>
    <col min="6402" max="6402" width="40.42578125" style="30" customWidth="1"/>
    <col min="6403" max="6404" width="18.42578125" style="30" customWidth="1"/>
    <col min="6405" max="6405" width="32.42578125" style="30" customWidth="1"/>
    <col min="6406" max="6406" width="4" style="30" customWidth="1"/>
    <col min="6407" max="6407" width="19.5703125" style="30" customWidth="1"/>
    <col min="6408" max="6408" width="16.5703125" style="30" customWidth="1"/>
    <col min="6409" max="6409" width="15.5703125" style="30" customWidth="1"/>
    <col min="6410" max="6410" width="20.85546875" style="30" customWidth="1"/>
    <col min="6411" max="6412" width="8.7109375" style="30"/>
    <col min="6413" max="6413" width="14.42578125" style="30" customWidth="1"/>
    <col min="6414" max="6414" width="19.42578125" style="30" customWidth="1"/>
    <col min="6415" max="6657" width="8.7109375" style="30"/>
    <col min="6658" max="6658" width="40.42578125" style="30" customWidth="1"/>
    <col min="6659" max="6660" width="18.42578125" style="30" customWidth="1"/>
    <col min="6661" max="6661" width="32.42578125" style="30" customWidth="1"/>
    <col min="6662" max="6662" width="4" style="30" customWidth="1"/>
    <col min="6663" max="6663" width="19.5703125" style="30" customWidth="1"/>
    <col min="6664" max="6664" width="16.5703125" style="30" customWidth="1"/>
    <col min="6665" max="6665" width="15.5703125" style="30" customWidth="1"/>
    <col min="6666" max="6666" width="20.85546875" style="30" customWidth="1"/>
    <col min="6667" max="6668" width="8.7109375" style="30"/>
    <col min="6669" max="6669" width="14.42578125" style="30" customWidth="1"/>
    <col min="6670" max="6670" width="19.42578125" style="30" customWidth="1"/>
    <col min="6671" max="6913" width="8.7109375" style="30"/>
    <col min="6914" max="6914" width="40.42578125" style="30" customWidth="1"/>
    <col min="6915" max="6916" width="18.42578125" style="30" customWidth="1"/>
    <col min="6917" max="6917" width="32.42578125" style="30" customWidth="1"/>
    <col min="6918" max="6918" width="4" style="30" customWidth="1"/>
    <col min="6919" max="6919" width="19.5703125" style="30" customWidth="1"/>
    <col min="6920" max="6920" width="16.5703125" style="30" customWidth="1"/>
    <col min="6921" max="6921" width="15.5703125" style="30" customWidth="1"/>
    <col min="6922" max="6922" width="20.85546875" style="30" customWidth="1"/>
    <col min="6923" max="6924" width="8.7109375" style="30"/>
    <col min="6925" max="6925" width="14.42578125" style="30" customWidth="1"/>
    <col min="6926" max="6926" width="19.42578125" style="30" customWidth="1"/>
    <col min="6927" max="7169" width="8.7109375" style="30"/>
    <col min="7170" max="7170" width="40.42578125" style="30" customWidth="1"/>
    <col min="7171" max="7172" width="18.42578125" style="30" customWidth="1"/>
    <col min="7173" max="7173" width="32.42578125" style="30" customWidth="1"/>
    <col min="7174" max="7174" width="4" style="30" customWidth="1"/>
    <col min="7175" max="7175" width="19.5703125" style="30" customWidth="1"/>
    <col min="7176" max="7176" width="16.5703125" style="30" customWidth="1"/>
    <col min="7177" max="7177" width="15.5703125" style="30" customWidth="1"/>
    <col min="7178" max="7178" width="20.85546875" style="30" customWidth="1"/>
    <col min="7179" max="7180" width="8.7109375" style="30"/>
    <col min="7181" max="7181" width="14.42578125" style="30" customWidth="1"/>
    <col min="7182" max="7182" width="19.42578125" style="30" customWidth="1"/>
    <col min="7183" max="7425" width="8.7109375" style="30"/>
    <col min="7426" max="7426" width="40.42578125" style="30" customWidth="1"/>
    <col min="7427" max="7428" width="18.42578125" style="30" customWidth="1"/>
    <col min="7429" max="7429" width="32.42578125" style="30" customWidth="1"/>
    <col min="7430" max="7430" width="4" style="30" customWidth="1"/>
    <col min="7431" max="7431" width="19.5703125" style="30" customWidth="1"/>
    <col min="7432" max="7432" width="16.5703125" style="30" customWidth="1"/>
    <col min="7433" max="7433" width="15.5703125" style="30" customWidth="1"/>
    <col min="7434" max="7434" width="20.85546875" style="30" customWidth="1"/>
    <col min="7435" max="7436" width="8.7109375" style="30"/>
    <col min="7437" max="7437" width="14.42578125" style="30" customWidth="1"/>
    <col min="7438" max="7438" width="19.42578125" style="30" customWidth="1"/>
    <col min="7439" max="7681" width="8.7109375" style="30"/>
    <col min="7682" max="7682" width="40.42578125" style="30" customWidth="1"/>
    <col min="7683" max="7684" width="18.42578125" style="30" customWidth="1"/>
    <col min="7685" max="7685" width="32.42578125" style="30" customWidth="1"/>
    <col min="7686" max="7686" width="4" style="30" customWidth="1"/>
    <col min="7687" max="7687" width="19.5703125" style="30" customWidth="1"/>
    <col min="7688" max="7688" width="16.5703125" style="30" customWidth="1"/>
    <col min="7689" max="7689" width="15.5703125" style="30" customWidth="1"/>
    <col min="7690" max="7690" width="20.85546875" style="30" customWidth="1"/>
    <col min="7691" max="7692" width="8.7109375" style="30"/>
    <col min="7693" max="7693" width="14.42578125" style="30" customWidth="1"/>
    <col min="7694" max="7694" width="19.42578125" style="30" customWidth="1"/>
    <col min="7695" max="7937" width="8.7109375" style="30"/>
    <col min="7938" max="7938" width="40.42578125" style="30" customWidth="1"/>
    <col min="7939" max="7940" width="18.42578125" style="30" customWidth="1"/>
    <col min="7941" max="7941" width="32.42578125" style="30" customWidth="1"/>
    <col min="7942" max="7942" width="4" style="30" customWidth="1"/>
    <col min="7943" max="7943" width="19.5703125" style="30" customWidth="1"/>
    <col min="7944" max="7944" width="16.5703125" style="30" customWidth="1"/>
    <col min="7945" max="7945" width="15.5703125" style="30" customWidth="1"/>
    <col min="7946" max="7946" width="20.85546875" style="30" customWidth="1"/>
    <col min="7947" max="7948" width="8.7109375" style="30"/>
    <col min="7949" max="7949" width="14.42578125" style="30" customWidth="1"/>
    <col min="7950" max="7950" width="19.42578125" style="30" customWidth="1"/>
    <col min="7951" max="8193" width="8.7109375" style="30"/>
    <col min="8194" max="8194" width="40.42578125" style="30" customWidth="1"/>
    <col min="8195" max="8196" width="18.42578125" style="30" customWidth="1"/>
    <col min="8197" max="8197" width="32.42578125" style="30" customWidth="1"/>
    <col min="8198" max="8198" width="4" style="30" customWidth="1"/>
    <col min="8199" max="8199" width="19.5703125" style="30" customWidth="1"/>
    <col min="8200" max="8200" width="16.5703125" style="30" customWidth="1"/>
    <col min="8201" max="8201" width="15.5703125" style="30" customWidth="1"/>
    <col min="8202" max="8202" width="20.85546875" style="30" customWidth="1"/>
    <col min="8203" max="8204" width="8.7109375" style="30"/>
    <col min="8205" max="8205" width="14.42578125" style="30" customWidth="1"/>
    <col min="8206" max="8206" width="19.42578125" style="30" customWidth="1"/>
    <col min="8207" max="8449" width="8.7109375" style="30"/>
    <col min="8450" max="8450" width="40.42578125" style="30" customWidth="1"/>
    <col min="8451" max="8452" width="18.42578125" style="30" customWidth="1"/>
    <col min="8453" max="8453" width="32.42578125" style="30" customWidth="1"/>
    <col min="8454" max="8454" width="4" style="30" customWidth="1"/>
    <col min="8455" max="8455" width="19.5703125" style="30" customWidth="1"/>
    <col min="8456" max="8456" width="16.5703125" style="30" customWidth="1"/>
    <col min="8457" max="8457" width="15.5703125" style="30" customWidth="1"/>
    <col min="8458" max="8458" width="20.85546875" style="30" customWidth="1"/>
    <col min="8459" max="8460" width="8.7109375" style="30"/>
    <col min="8461" max="8461" width="14.42578125" style="30" customWidth="1"/>
    <col min="8462" max="8462" width="19.42578125" style="30" customWidth="1"/>
    <col min="8463" max="8705" width="8.7109375" style="30"/>
    <col min="8706" max="8706" width="40.42578125" style="30" customWidth="1"/>
    <col min="8707" max="8708" width="18.42578125" style="30" customWidth="1"/>
    <col min="8709" max="8709" width="32.42578125" style="30" customWidth="1"/>
    <col min="8710" max="8710" width="4" style="30" customWidth="1"/>
    <col min="8711" max="8711" width="19.5703125" style="30" customWidth="1"/>
    <col min="8712" max="8712" width="16.5703125" style="30" customWidth="1"/>
    <col min="8713" max="8713" width="15.5703125" style="30" customWidth="1"/>
    <col min="8714" max="8714" width="20.85546875" style="30" customWidth="1"/>
    <col min="8715" max="8716" width="8.7109375" style="30"/>
    <col min="8717" max="8717" width="14.42578125" style="30" customWidth="1"/>
    <col min="8718" max="8718" width="19.42578125" style="30" customWidth="1"/>
    <col min="8719" max="8961" width="8.7109375" style="30"/>
    <col min="8962" max="8962" width="40.42578125" style="30" customWidth="1"/>
    <col min="8963" max="8964" width="18.42578125" style="30" customWidth="1"/>
    <col min="8965" max="8965" width="32.42578125" style="30" customWidth="1"/>
    <col min="8966" max="8966" width="4" style="30" customWidth="1"/>
    <col min="8967" max="8967" width="19.5703125" style="30" customWidth="1"/>
    <col min="8968" max="8968" width="16.5703125" style="30" customWidth="1"/>
    <col min="8969" max="8969" width="15.5703125" style="30" customWidth="1"/>
    <col min="8970" max="8970" width="20.85546875" style="30" customWidth="1"/>
    <col min="8971" max="8972" width="8.7109375" style="30"/>
    <col min="8973" max="8973" width="14.42578125" style="30" customWidth="1"/>
    <col min="8974" max="8974" width="19.42578125" style="30" customWidth="1"/>
    <col min="8975" max="9217" width="8.7109375" style="30"/>
    <col min="9218" max="9218" width="40.42578125" style="30" customWidth="1"/>
    <col min="9219" max="9220" width="18.42578125" style="30" customWidth="1"/>
    <col min="9221" max="9221" width="32.42578125" style="30" customWidth="1"/>
    <col min="9222" max="9222" width="4" style="30" customWidth="1"/>
    <col min="9223" max="9223" width="19.5703125" style="30" customWidth="1"/>
    <col min="9224" max="9224" width="16.5703125" style="30" customWidth="1"/>
    <col min="9225" max="9225" width="15.5703125" style="30" customWidth="1"/>
    <col min="9226" max="9226" width="20.85546875" style="30" customWidth="1"/>
    <col min="9227" max="9228" width="8.7109375" style="30"/>
    <col min="9229" max="9229" width="14.42578125" style="30" customWidth="1"/>
    <col min="9230" max="9230" width="19.42578125" style="30" customWidth="1"/>
    <col min="9231" max="9473" width="8.7109375" style="30"/>
    <col min="9474" max="9474" width="40.42578125" style="30" customWidth="1"/>
    <col min="9475" max="9476" width="18.42578125" style="30" customWidth="1"/>
    <col min="9477" max="9477" width="32.42578125" style="30" customWidth="1"/>
    <col min="9478" max="9478" width="4" style="30" customWidth="1"/>
    <col min="9479" max="9479" width="19.5703125" style="30" customWidth="1"/>
    <col min="9480" max="9480" width="16.5703125" style="30" customWidth="1"/>
    <col min="9481" max="9481" width="15.5703125" style="30" customWidth="1"/>
    <col min="9482" max="9482" width="20.85546875" style="30" customWidth="1"/>
    <col min="9483" max="9484" width="8.7109375" style="30"/>
    <col min="9485" max="9485" width="14.42578125" style="30" customWidth="1"/>
    <col min="9486" max="9486" width="19.42578125" style="30" customWidth="1"/>
    <col min="9487" max="9729" width="8.7109375" style="30"/>
    <col min="9730" max="9730" width="40.42578125" style="30" customWidth="1"/>
    <col min="9731" max="9732" width="18.42578125" style="30" customWidth="1"/>
    <col min="9733" max="9733" width="32.42578125" style="30" customWidth="1"/>
    <col min="9734" max="9734" width="4" style="30" customWidth="1"/>
    <col min="9735" max="9735" width="19.5703125" style="30" customWidth="1"/>
    <col min="9736" max="9736" width="16.5703125" style="30" customWidth="1"/>
    <col min="9737" max="9737" width="15.5703125" style="30" customWidth="1"/>
    <col min="9738" max="9738" width="20.85546875" style="30" customWidth="1"/>
    <col min="9739" max="9740" width="8.7109375" style="30"/>
    <col min="9741" max="9741" width="14.42578125" style="30" customWidth="1"/>
    <col min="9742" max="9742" width="19.42578125" style="30" customWidth="1"/>
    <col min="9743" max="9985" width="8.7109375" style="30"/>
    <col min="9986" max="9986" width="40.42578125" style="30" customWidth="1"/>
    <col min="9987" max="9988" width="18.42578125" style="30" customWidth="1"/>
    <col min="9989" max="9989" width="32.42578125" style="30" customWidth="1"/>
    <col min="9990" max="9990" width="4" style="30" customWidth="1"/>
    <col min="9991" max="9991" width="19.5703125" style="30" customWidth="1"/>
    <col min="9992" max="9992" width="16.5703125" style="30" customWidth="1"/>
    <col min="9993" max="9993" width="15.5703125" style="30" customWidth="1"/>
    <col min="9994" max="9994" width="20.85546875" style="30" customWidth="1"/>
    <col min="9995" max="9996" width="8.7109375" style="30"/>
    <col min="9997" max="9997" width="14.42578125" style="30" customWidth="1"/>
    <col min="9998" max="9998" width="19.42578125" style="30" customWidth="1"/>
    <col min="9999" max="10241" width="8.7109375" style="30"/>
    <col min="10242" max="10242" width="40.42578125" style="30" customWidth="1"/>
    <col min="10243" max="10244" width="18.42578125" style="30" customWidth="1"/>
    <col min="10245" max="10245" width="32.42578125" style="30" customWidth="1"/>
    <col min="10246" max="10246" width="4" style="30" customWidth="1"/>
    <col min="10247" max="10247" width="19.5703125" style="30" customWidth="1"/>
    <col min="10248" max="10248" width="16.5703125" style="30" customWidth="1"/>
    <col min="10249" max="10249" width="15.5703125" style="30" customWidth="1"/>
    <col min="10250" max="10250" width="20.85546875" style="30" customWidth="1"/>
    <col min="10251" max="10252" width="8.7109375" style="30"/>
    <col min="10253" max="10253" width="14.42578125" style="30" customWidth="1"/>
    <col min="10254" max="10254" width="19.42578125" style="30" customWidth="1"/>
    <col min="10255" max="10497" width="8.7109375" style="30"/>
    <col min="10498" max="10498" width="40.42578125" style="30" customWidth="1"/>
    <col min="10499" max="10500" width="18.42578125" style="30" customWidth="1"/>
    <col min="10501" max="10501" width="32.42578125" style="30" customWidth="1"/>
    <col min="10502" max="10502" width="4" style="30" customWidth="1"/>
    <col min="10503" max="10503" width="19.5703125" style="30" customWidth="1"/>
    <col min="10504" max="10504" width="16.5703125" style="30" customWidth="1"/>
    <col min="10505" max="10505" width="15.5703125" style="30" customWidth="1"/>
    <col min="10506" max="10506" width="20.85546875" style="30" customWidth="1"/>
    <col min="10507" max="10508" width="8.7109375" style="30"/>
    <col min="10509" max="10509" width="14.42578125" style="30" customWidth="1"/>
    <col min="10510" max="10510" width="19.42578125" style="30" customWidth="1"/>
    <col min="10511" max="10753" width="8.7109375" style="30"/>
    <col min="10754" max="10754" width="40.42578125" style="30" customWidth="1"/>
    <col min="10755" max="10756" width="18.42578125" style="30" customWidth="1"/>
    <col min="10757" max="10757" width="32.42578125" style="30" customWidth="1"/>
    <col min="10758" max="10758" width="4" style="30" customWidth="1"/>
    <col min="10759" max="10759" width="19.5703125" style="30" customWidth="1"/>
    <col min="10760" max="10760" width="16.5703125" style="30" customWidth="1"/>
    <col min="10761" max="10761" width="15.5703125" style="30" customWidth="1"/>
    <col min="10762" max="10762" width="20.85546875" style="30" customWidth="1"/>
    <col min="10763" max="10764" width="8.7109375" style="30"/>
    <col min="10765" max="10765" width="14.42578125" style="30" customWidth="1"/>
    <col min="10766" max="10766" width="19.42578125" style="30" customWidth="1"/>
    <col min="10767" max="11009" width="8.7109375" style="30"/>
    <col min="11010" max="11010" width="40.42578125" style="30" customWidth="1"/>
    <col min="11011" max="11012" width="18.42578125" style="30" customWidth="1"/>
    <col min="11013" max="11013" width="32.42578125" style="30" customWidth="1"/>
    <col min="11014" max="11014" width="4" style="30" customWidth="1"/>
    <col min="11015" max="11015" width="19.5703125" style="30" customWidth="1"/>
    <col min="11016" max="11016" width="16.5703125" style="30" customWidth="1"/>
    <col min="11017" max="11017" width="15.5703125" style="30" customWidth="1"/>
    <col min="11018" max="11018" width="20.85546875" style="30" customWidth="1"/>
    <col min="11019" max="11020" width="8.7109375" style="30"/>
    <col min="11021" max="11021" width="14.42578125" style="30" customWidth="1"/>
    <col min="11022" max="11022" width="19.42578125" style="30" customWidth="1"/>
    <col min="11023" max="11265" width="8.7109375" style="30"/>
    <col min="11266" max="11266" width="40.42578125" style="30" customWidth="1"/>
    <col min="11267" max="11268" width="18.42578125" style="30" customWidth="1"/>
    <col min="11269" max="11269" width="32.42578125" style="30" customWidth="1"/>
    <col min="11270" max="11270" width="4" style="30" customWidth="1"/>
    <col min="11271" max="11271" width="19.5703125" style="30" customWidth="1"/>
    <col min="11272" max="11272" width="16.5703125" style="30" customWidth="1"/>
    <col min="11273" max="11273" width="15.5703125" style="30" customWidth="1"/>
    <col min="11274" max="11274" width="20.85546875" style="30" customWidth="1"/>
    <col min="11275" max="11276" width="8.7109375" style="30"/>
    <col min="11277" max="11277" width="14.42578125" style="30" customWidth="1"/>
    <col min="11278" max="11278" width="19.42578125" style="30" customWidth="1"/>
    <col min="11279" max="11521" width="8.7109375" style="30"/>
    <col min="11522" max="11522" width="40.42578125" style="30" customWidth="1"/>
    <col min="11523" max="11524" width="18.42578125" style="30" customWidth="1"/>
    <col min="11525" max="11525" width="32.42578125" style="30" customWidth="1"/>
    <col min="11526" max="11526" width="4" style="30" customWidth="1"/>
    <col min="11527" max="11527" width="19.5703125" style="30" customWidth="1"/>
    <col min="11528" max="11528" width="16.5703125" style="30" customWidth="1"/>
    <col min="11529" max="11529" width="15.5703125" style="30" customWidth="1"/>
    <col min="11530" max="11530" width="20.85546875" style="30" customWidth="1"/>
    <col min="11531" max="11532" width="8.7109375" style="30"/>
    <col min="11533" max="11533" width="14.42578125" style="30" customWidth="1"/>
    <col min="11534" max="11534" width="19.42578125" style="30" customWidth="1"/>
    <col min="11535" max="11777" width="8.7109375" style="30"/>
    <col min="11778" max="11778" width="40.42578125" style="30" customWidth="1"/>
    <col min="11779" max="11780" width="18.42578125" style="30" customWidth="1"/>
    <col min="11781" max="11781" width="32.42578125" style="30" customWidth="1"/>
    <col min="11782" max="11782" width="4" style="30" customWidth="1"/>
    <col min="11783" max="11783" width="19.5703125" style="30" customWidth="1"/>
    <col min="11784" max="11784" width="16.5703125" style="30" customWidth="1"/>
    <col min="11785" max="11785" width="15.5703125" style="30" customWidth="1"/>
    <col min="11786" max="11786" width="20.85546875" style="30" customWidth="1"/>
    <col min="11787" max="11788" width="8.7109375" style="30"/>
    <col min="11789" max="11789" width="14.42578125" style="30" customWidth="1"/>
    <col min="11790" max="11790" width="19.42578125" style="30" customWidth="1"/>
    <col min="11791" max="12033" width="8.7109375" style="30"/>
    <col min="12034" max="12034" width="40.42578125" style="30" customWidth="1"/>
    <col min="12035" max="12036" width="18.42578125" style="30" customWidth="1"/>
    <col min="12037" max="12037" width="32.42578125" style="30" customWidth="1"/>
    <col min="12038" max="12038" width="4" style="30" customWidth="1"/>
    <col min="12039" max="12039" width="19.5703125" style="30" customWidth="1"/>
    <col min="12040" max="12040" width="16.5703125" style="30" customWidth="1"/>
    <col min="12041" max="12041" width="15.5703125" style="30" customWidth="1"/>
    <col min="12042" max="12042" width="20.85546875" style="30" customWidth="1"/>
    <col min="12043" max="12044" width="8.7109375" style="30"/>
    <col min="12045" max="12045" width="14.42578125" style="30" customWidth="1"/>
    <col min="12046" max="12046" width="19.42578125" style="30" customWidth="1"/>
    <col min="12047" max="12289" width="8.7109375" style="30"/>
    <col min="12290" max="12290" width="40.42578125" style="30" customWidth="1"/>
    <col min="12291" max="12292" width="18.42578125" style="30" customWidth="1"/>
    <col min="12293" max="12293" width="32.42578125" style="30" customWidth="1"/>
    <col min="12294" max="12294" width="4" style="30" customWidth="1"/>
    <col min="12295" max="12295" width="19.5703125" style="30" customWidth="1"/>
    <col min="12296" max="12296" width="16.5703125" style="30" customWidth="1"/>
    <col min="12297" max="12297" width="15.5703125" style="30" customWidth="1"/>
    <col min="12298" max="12298" width="20.85546875" style="30" customWidth="1"/>
    <col min="12299" max="12300" width="8.7109375" style="30"/>
    <col min="12301" max="12301" width="14.42578125" style="30" customWidth="1"/>
    <col min="12302" max="12302" width="19.42578125" style="30" customWidth="1"/>
    <col min="12303" max="12545" width="8.7109375" style="30"/>
    <col min="12546" max="12546" width="40.42578125" style="30" customWidth="1"/>
    <col min="12547" max="12548" width="18.42578125" style="30" customWidth="1"/>
    <col min="12549" max="12549" width="32.42578125" style="30" customWidth="1"/>
    <col min="12550" max="12550" width="4" style="30" customWidth="1"/>
    <col min="12551" max="12551" width="19.5703125" style="30" customWidth="1"/>
    <col min="12552" max="12552" width="16.5703125" style="30" customWidth="1"/>
    <col min="12553" max="12553" width="15.5703125" style="30" customWidth="1"/>
    <col min="12554" max="12554" width="20.85546875" style="30" customWidth="1"/>
    <col min="12555" max="12556" width="8.7109375" style="30"/>
    <col min="12557" max="12557" width="14.42578125" style="30" customWidth="1"/>
    <col min="12558" max="12558" width="19.42578125" style="30" customWidth="1"/>
    <col min="12559" max="12801" width="8.7109375" style="30"/>
    <col min="12802" max="12802" width="40.42578125" style="30" customWidth="1"/>
    <col min="12803" max="12804" width="18.42578125" style="30" customWidth="1"/>
    <col min="12805" max="12805" width="32.42578125" style="30" customWidth="1"/>
    <col min="12806" max="12806" width="4" style="30" customWidth="1"/>
    <col min="12807" max="12807" width="19.5703125" style="30" customWidth="1"/>
    <col min="12808" max="12808" width="16.5703125" style="30" customWidth="1"/>
    <col min="12809" max="12809" width="15.5703125" style="30" customWidth="1"/>
    <col min="12810" max="12810" width="20.85546875" style="30" customWidth="1"/>
    <col min="12811" max="12812" width="8.7109375" style="30"/>
    <col min="12813" max="12813" width="14.42578125" style="30" customWidth="1"/>
    <col min="12814" max="12814" width="19.42578125" style="30" customWidth="1"/>
    <col min="12815" max="13057" width="8.7109375" style="30"/>
    <col min="13058" max="13058" width="40.42578125" style="30" customWidth="1"/>
    <col min="13059" max="13060" width="18.42578125" style="30" customWidth="1"/>
    <col min="13061" max="13061" width="32.42578125" style="30" customWidth="1"/>
    <col min="13062" max="13062" width="4" style="30" customWidth="1"/>
    <col min="13063" max="13063" width="19.5703125" style="30" customWidth="1"/>
    <col min="13064" max="13064" width="16.5703125" style="30" customWidth="1"/>
    <col min="13065" max="13065" width="15.5703125" style="30" customWidth="1"/>
    <col min="13066" max="13066" width="20.85546875" style="30" customWidth="1"/>
    <col min="13067" max="13068" width="8.7109375" style="30"/>
    <col min="13069" max="13069" width="14.42578125" style="30" customWidth="1"/>
    <col min="13070" max="13070" width="19.42578125" style="30" customWidth="1"/>
    <col min="13071" max="13313" width="8.7109375" style="30"/>
    <col min="13314" max="13314" width="40.42578125" style="30" customWidth="1"/>
    <col min="13315" max="13316" width="18.42578125" style="30" customWidth="1"/>
    <col min="13317" max="13317" width="32.42578125" style="30" customWidth="1"/>
    <col min="13318" max="13318" width="4" style="30" customWidth="1"/>
    <col min="13319" max="13319" width="19.5703125" style="30" customWidth="1"/>
    <col min="13320" max="13320" width="16.5703125" style="30" customWidth="1"/>
    <col min="13321" max="13321" width="15.5703125" style="30" customWidth="1"/>
    <col min="13322" max="13322" width="20.85546875" style="30" customWidth="1"/>
    <col min="13323" max="13324" width="8.7109375" style="30"/>
    <col min="13325" max="13325" width="14.42578125" style="30" customWidth="1"/>
    <col min="13326" max="13326" width="19.42578125" style="30" customWidth="1"/>
    <col min="13327" max="13569" width="8.7109375" style="30"/>
    <col min="13570" max="13570" width="40.42578125" style="30" customWidth="1"/>
    <col min="13571" max="13572" width="18.42578125" style="30" customWidth="1"/>
    <col min="13573" max="13573" width="32.42578125" style="30" customWidth="1"/>
    <col min="13574" max="13574" width="4" style="30" customWidth="1"/>
    <col min="13575" max="13575" width="19.5703125" style="30" customWidth="1"/>
    <col min="13576" max="13576" width="16.5703125" style="30" customWidth="1"/>
    <col min="13577" max="13577" width="15.5703125" style="30" customWidth="1"/>
    <col min="13578" max="13578" width="20.85546875" style="30" customWidth="1"/>
    <col min="13579" max="13580" width="8.7109375" style="30"/>
    <col min="13581" max="13581" width="14.42578125" style="30" customWidth="1"/>
    <col min="13582" max="13582" width="19.42578125" style="30" customWidth="1"/>
    <col min="13583" max="13825" width="8.7109375" style="30"/>
    <col min="13826" max="13826" width="40.42578125" style="30" customWidth="1"/>
    <col min="13827" max="13828" width="18.42578125" style="30" customWidth="1"/>
    <col min="13829" max="13829" width="32.42578125" style="30" customWidth="1"/>
    <col min="13830" max="13830" width="4" style="30" customWidth="1"/>
    <col min="13831" max="13831" width="19.5703125" style="30" customWidth="1"/>
    <col min="13832" max="13832" width="16.5703125" style="30" customWidth="1"/>
    <col min="13833" max="13833" width="15.5703125" style="30" customWidth="1"/>
    <col min="13834" max="13834" width="20.85546875" style="30" customWidth="1"/>
    <col min="13835" max="13836" width="8.7109375" style="30"/>
    <col min="13837" max="13837" width="14.42578125" style="30" customWidth="1"/>
    <col min="13838" max="13838" width="19.42578125" style="30" customWidth="1"/>
    <col min="13839" max="14081" width="8.7109375" style="30"/>
    <col min="14082" max="14082" width="40.42578125" style="30" customWidth="1"/>
    <col min="14083" max="14084" width="18.42578125" style="30" customWidth="1"/>
    <col min="14085" max="14085" width="32.42578125" style="30" customWidth="1"/>
    <col min="14086" max="14086" width="4" style="30" customWidth="1"/>
    <col min="14087" max="14087" width="19.5703125" style="30" customWidth="1"/>
    <col min="14088" max="14088" width="16.5703125" style="30" customWidth="1"/>
    <col min="14089" max="14089" width="15.5703125" style="30" customWidth="1"/>
    <col min="14090" max="14090" width="20.85546875" style="30" customWidth="1"/>
    <col min="14091" max="14092" width="8.7109375" style="30"/>
    <col min="14093" max="14093" width="14.42578125" style="30" customWidth="1"/>
    <col min="14094" max="14094" width="19.42578125" style="30" customWidth="1"/>
    <col min="14095" max="14337" width="8.7109375" style="30"/>
    <col min="14338" max="14338" width="40.42578125" style="30" customWidth="1"/>
    <col min="14339" max="14340" width="18.42578125" style="30" customWidth="1"/>
    <col min="14341" max="14341" width="32.42578125" style="30" customWidth="1"/>
    <col min="14342" max="14342" width="4" style="30" customWidth="1"/>
    <col min="14343" max="14343" width="19.5703125" style="30" customWidth="1"/>
    <col min="14344" max="14344" width="16.5703125" style="30" customWidth="1"/>
    <col min="14345" max="14345" width="15.5703125" style="30" customWidth="1"/>
    <col min="14346" max="14346" width="20.85546875" style="30" customWidth="1"/>
    <col min="14347" max="14348" width="8.7109375" style="30"/>
    <col min="14349" max="14349" width="14.42578125" style="30" customWidth="1"/>
    <col min="14350" max="14350" width="19.42578125" style="30" customWidth="1"/>
    <col min="14351" max="14593" width="8.7109375" style="30"/>
    <col min="14594" max="14594" width="40.42578125" style="30" customWidth="1"/>
    <col min="14595" max="14596" width="18.42578125" style="30" customWidth="1"/>
    <col min="14597" max="14597" width="32.42578125" style="30" customWidth="1"/>
    <col min="14598" max="14598" width="4" style="30" customWidth="1"/>
    <col min="14599" max="14599" width="19.5703125" style="30" customWidth="1"/>
    <col min="14600" max="14600" width="16.5703125" style="30" customWidth="1"/>
    <col min="14601" max="14601" width="15.5703125" style="30" customWidth="1"/>
    <col min="14602" max="14602" width="20.85546875" style="30" customWidth="1"/>
    <col min="14603" max="14604" width="8.7109375" style="30"/>
    <col min="14605" max="14605" width="14.42578125" style="30" customWidth="1"/>
    <col min="14606" max="14606" width="19.42578125" style="30" customWidth="1"/>
    <col min="14607" max="14849" width="8.7109375" style="30"/>
    <col min="14850" max="14850" width="40.42578125" style="30" customWidth="1"/>
    <col min="14851" max="14852" width="18.42578125" style="30" customWidth="1"/>
    <col min="14853" max="14853" width="32.42578125" style="30" customWidth="1"/>
    <col min="14854" max="14854" width="4" style="30" customWidth="1"/>
    <col min="14855" max="14855" width="19.5703125" style="30" customWidth="1"/>
    <col min="14856" max="14856" width="16.5703125" style="30" customWidth="1"/>
    <col min="14857" max="14857" width="15.5703125" style="30" customWidth="1"/>
    <col min="14858" max="14858" width="20.85546875" style="30" customWidth="1"/>
    <col min="14859" max="14860" width="8.7109375" style="30"/>
    <col min="14861" max="14861" width="14.42578125" style="30" customWidth="1"/>
    <col min="14862" max="14862" width="19.42578125" style="30" customWidth="1"/>
    <col min="14863" max="15105" width="8.7109375" style="30"/>
    <col min="15106" max="15106" width="40.42578125" style="30" customWidth="1"/>
    <col min="15107" max="15108" width="18.42578125" style="30" customWidth="1"/>
    <col min="15109" max="15109" width="32.42578125" style="30" customWidth="1"/>
    <col min="15110" max="15110" width="4" style="30" customWidth="1"/>
    <col min="15111" max="15111" width="19.5703125" style="30" customWidth="1"/>
    <col min="15112" max="15112" width="16.5703125" style="30" customWidth="1"/>
    <col min="15113" max="15113" width="15.5703125" style="30" customWidth="1"/>
    <col min="15114" max="15114" width="20.85546875" style="30" customWidth="1"/>
    <col min="15115" max="15116" width="8.7109375" style="30"/>
    <col min="15117" max="15117" width="14.42578125" style="30" customWidth="1"/>
    <col min="15118" max="15118" width="19.42578125" style="30" customWidth="1"/>
    <col min="15119" max="15361" width="8.7109375" style="30"/>
    <col min="15362" max="15362" width="40.42578125" style="30" customWidth="1"/>
    <col min="15363" max="15364" width="18.42578125" style="30" customWidth="1"/>
    <col min="15365" max="15365" width="32.42578125" style="30" customWidth="1"/>
    <col min="15366" max="15366" width="4" style="30" customWidth="1"/>
    <col min="15367" max="15367" width="19.5703125" style="30" customWidth="1"/>
    <col min="15368" max="15368" width="16.5703125" style="30" customWidth="1"/>
    <col min="15369" max="15369" width="15.5703125" style="30" customWidth="1"/>
    <col min="15370" max="15370" width="20.85546875" style="30" customWidth="1"/>
    <col min="15371" max="15372" width="8.7109375" style="30"/>
    <col min="15373" max="15373" width="14.42578125" style="30" customWidth="1"/>
    <col min="15374" max="15374" width="19.42578125" style="30" customWidth="1"/>
    <col min="15375" max="15617" width="8.7109375" style="30"/>
    <col min="15618" max="15618" width="40.42578125" style="30" customWidth="1"/>
    <col min="15619" max="15620" width="18.42578125" style="30" customWidth="1"/>
    <col min="15621" max="15621" width="32.42578125" style="30" customWidth="1"/>
    <col min="15622" max="15622" width="4" style="30" customWidth="1"/>
    <col min="15623" max="15623" width="19.5703125" style="30" customWidth="1"/>
    <col min="15624" max="15624" width="16.5703125" style="30" customWidth="1"/>
    <col min="15625" max="15625" width="15.5703125" style="30" customWidth="1"/>
    <col min="15626" max="15626" width="20.85546875" style="30" customWidth="1"/>
    <col min="15627" max="15628" width="8.7109375" style="30"/>
    <col min="15629" max="15629" width="14.42578125" style="30" customWidth="1"/>
    <col min="15630" max="15630" width="19.42578125" style="30" customWidth="1"/>
    <col min="15631" max="15873" width="8.7109375" style="30"/>
    <col min="15874" max="15874" width="40.42578125" style="30" customWidth="1"/>
    <col min="15875" max="15876" width="18.42578125" style="30" customWidth="1"/>
    <col min="15877" max="15877" width="32.42578125" style="30" customWidth="1"/>
    <col min="15878" max="15878" width="4" style="30" customWidth="1"/>
    <col min="15879" max="15879" width="19.5703125" style="30" customWidth="1"/>
    <col min="15880" max="15880" width="16.5703125" style="30" customWidth="1"/>
    <col min="15881" max="15881" width="15.5703125" style="30" customWidth="1"/>
    <col min="15882" max="15882" width="20.85546875" style="30" customWidth="1"/>
    <col min="15883" max="15884" width="8.7109375" style="30"/>
    <col min="15885" max="15885" width="14.42578125" style="30" customWidth="1"/>
    <col min="15886" max="15886" width="19.42578125" style="30" customWidth="1"/>
    <col min="15887" max="16129" width="8.7109375" style="30"/>
    <col min="16130" max="16130" width="40.42578125" style="30" customWidth="1"/>
    <col min="16131" max="16132" width="18.42578125" style="30" customWidth="1"/>
    <col min="16133" max="16133" width="32.42578125" style="30" customWidth="1"/>
    <col min="16134" max="16134" width="4" style="30" customWidth="1"/>
    <col min="16135" max="16135" width="19.5703125" style="30" customWidth="1"/>
    <col min="16136" max="16136" width="16.5703125" style="30" customWidth="1"/>
    <col min="16137" max="16137" width="15.5703125" style="30" customWidth="1"/>
    <col min="16138" max="16138" width="20.85546875" style="30" customWidth="1"/>
    <col min="16139" max="16140" width="8.7109375" style="30"/>
    <col min="16141" max="16141" width="14.42578125" style="30" customWidth="1"/>
    <col min="16142" max="16142" width="19.42578125" style="30" customWidth="1"/>
    <col min="16143" max="16384" width="8.7109375" style="30"/>
  </cols>
  <sheetData>
    <row r="1" spans="1:8" ht="15.75" x14ac:dyDescent="0.25">
      <c r="A1" s="27"/>
      <c r="B1" s="27"/>
      <c r="C1" s="27"/>
      <c r="D1" s="27"/>
      <c r="E1" s="28"/>
    </row>
    <row r="2" spans="1:8" ht="17.25" customHeight="1" x14ac:dyDescent="0.3">
      <c r="A2" s="98" t="s">
        <v>73</v>
      </c>
      <c r="B2" s="31"/>
      <c r="C2" s="31"/>
      <c r="D2" s="31"/>
      <c r="E2" s="32"/>
    </row>
    <row r="3" spans="1:8" ht="15.75" x14ac:dyDescent="0.25">
      <c r="A3" s="2"/>
      <c r="B3" s="31"/>
      <c r="C3" s="31"/>
      <c r="D3" s="31"/>
      <c r="E3" s="32"/>
    </row>
    <row r="4" spans="1:8" ht="15.75" x14ac:dyDescent="0.25">
      <c r="A4" s="2"/>
      <c r="B4" s="31"/>
      <c r="C4" s="31"/>
      <c r="D4" s="31"/>
      <c r="E4" s="32"/>
    </row>
    <row r="5" spans="1:8" ht="15.75" x14ac:dyDescent="0.25">
      <c r="A5" s="2"/>
      <c r="B5" s="31"/>
      <c r="C5" s="31"/>
      <c r="D5" s="31"/>
      <c r="E5" s="32"/>
    </row>
    <row r="6" spans="1:8" ht="18" x14ac:dyDescent="0.25">
      <c r="A6" s="117" t="s">
        <v>75</v>
      </c>
      <c r="B6" s="123"/>
      <c r="C6" s="33"/>
      <c r="D6" s="33"/>
      <c r="E6" s="29" t="s">
        <v>38</v>
      </c>
    </row>
    <row r="7" spans="1:8" ht="15.75" x14ac:dyDescent="0.25">
      <c r="A7" s="34"/>
      <c r="B7" s="35" t="s">
        <v>348</v>
      </c>
      <c r="C7" s="35" t="s">
        <v>74</v>
      </c>
      <c r="D7" s="35" t="s">
        <v>39</v>
      </c>
      <c r="E7" s="36"/>
      <c r="F7" s="36"/>
    </row>
    <row r="8" spans="1:8" ht="16.5" x14ac:dyDescent="0.25">
      <c r="A8" s="23" t="s">
        <v>305</v>
      </c>
      <c r="E8" s="50"/>
      <c r="G8" s="55"/>
    </row>
    <row r="9" spans="1:8" ht="15.75" x14ac:dyDescent="0.25">
      <c r="A9" s="27"/>
      <c r="B9" s="39"/>
      <c r="C9" s="45"/>
      <c r="D9" s="45"/>
      <c r="E9" s="59"/>
      <c r="F9" s="42"/>
      <c r="G9" s="49"/>
    </row>
    <row r="10" spans="1:8" x14ac:dyDescent="0.2">
      <c r="A10" s="30" t="s">
        <v>76</v>
      </c>
      <c r="B10" s="71">
        <v>358.92112817820703</v>
      </c>
      <c r="C10" s="70">
        <v>1457.88983033011</v>
      </c>
      <c r="D10" s="70">
        <v>943.20250798176505</v>
      </c>
      <c r="E10" s="59"/>
      <c r="F10" s="42"/>
      <c r="G10" s="49"/>
    </row>
    <row r="11" spans="1:8" x14ac:dyDescent="0.2">
      <c r="A11" s="29" t="s">
        <v>56</v>
      </c>
      <c r="B11" s="71">
        <f>B13-B12</f>
        <v>3.3427591199999966</v>
      </c>
      <c r="C11" s="70">
        <f>C13-C12</f>
        <v>0.82883964999999904</v>
      </c>
      <c r="D11" s="70">
        <f>D13-D12</f>
        <v>3.8920790099999998</v>
      </c>
      <c r="E11" s="42"/>
      <c r="F11" s="42"/>
      <c r="G11" s="42"/>
    </row>
    <row r="12" spans="1:8" x14ac:dyDescent="0.2">
      <c r="A12" s="103" t="s">
        <v>307</v>
      </c>
      <c r="B12" s="114">
        <f>C13</f>
        <v>34.46875069</v>
      </c>
      <c r="C12" s="110">
        <v>33.639911040000001</v>
      </c>
      <c r="D12" s="110">
        <v>29.747832030000001</v>
      </c>
      <c r="E12" s="42"/>
      <c r="F12" s="42"/>
      <c r="G12" s="42"/>
    </row>
    <row r="13" spans="1:8" x14ac:dyDescent="0.2">
      <c r="A13" s="103" t="s">
        <v>308</v>
      </c>
      <c r="B13" s="114">
        <v>37.811509809999997</v>
      </c>
      <c r="C13" s="110">
        <v>34.46875069</v>
      </c>
      <c r="D13" s="110">
        <v>33.639911040000001</v>
      </c>
      <c r="E13" s="42"/>
      <c r="F13" s="42"/>
      <c r="G13" s="42"/>
    </row>
    <row r="14" spans="1:8" x14ac:dyDescent="0.2">
      <c r="A14" s="104" t="s">
        <v>57</v>
      </c>
      <c r="B14" s="111">
        <f>B11*-0.2</f>
        <v>-0.66855182399999935</v>
      </c>
      <c r="C14" s="108">
        <f>C11*-0.2</f>
        <v>-0.16576792999999981</v>
      </c>
      <c r="D14" s="108">
        <f>D11*-0.2</f>
        <v>-0.77841580200000005</v>
      </c>
      <c r="E14" s="42"/>
      <c r="F14" s="42"/>
      <c r="G14" s="42"/>
      <c r="H14" s="41"/>
    </row>
    <row r="15" spans="1:8" s="27" customFormat="1" ht="15.75" x14ac:dyDescent="0.25">
      <c r="A15" s="27" t="s">
        <v>58</v>
      </c>
      <c r="B15" s="88">
        <f>B10+B11+B14</f>
        <v>361.59533547420699</v>
      </c>
      <c r="C15" s="72">
        <f>C10+C11+C14</f>
        <v>1458.5529020501101</v>
      </c>
      <c r="D15" s="72">
        <f>D10+D11+D14</f>
        <v>946.31617118976499</v>
      </c>
      <c r="E15" s="45"/>
      <c r="F15" s="45"/>
      <c r="G15" s="45"/>
    </row>
    <row r="16" spans="1:8" x14ac:dyDescent="0.2">
      <c r="A16" s="56" t="s">
        <v>306</v>
      </c>
      <c r="B16" s="71">
        <f>(B17+B18)/2</f>
        <v>11663.09608827</v>
      </c>
      <c r="C16" s="70">
        <f>(C17+C18)/2</f>
        <v>12146.888037315</v>
      </c>
      <c r="D16" s="70">
        <f>(D17+D18)/2</f>
        <v>12617.1242443643</v>
      </c>
      <c r="E16" s="56"/>
      <c r="F16" s="42"/>
      <c r="G16" s="42"/>
    </row>
    <row r="17" spans="1:8" x14ac:dyDescent="0.2">
      <c r="A17" s="103" t="s">
        <v>307</v>
      </c>
      <c r="B17" s="114">
        <v>11907.75905441</v>
      </c>
      <c r="C17" s="110">
        <v>12386.017020220001</v>
      </c>
      <c r="D17" s="110">
        <v>12848.2314685086</v>
      </c>
      <c r="F17" s="42"/>
      <c r="G17" s="56" t="s">
        <v>38</v>
      </c>
    </row>
    <row r="18" spans="1:8" x14ac:dyDescent="0.2">
      <c r="A18" s="103" t="s">
        <v>308</v>
      </c>
      <c r="B18" s="114">
        <v>11418.43312213</v>
      </c>
      <c r="C18" s="110">
        <v>11907.75905441</v>
      </c>
      <c r="D18" s="110">
        <v>12386.017020220001</v>
      </c>
      <c r="F18" s="42"/>
      <c r="G18" s="42"/>
    </row>
    <row r="19" spans="1:8" ht="30" x14ac:dyDescent="0.2">
      <c r="A19" s="56" t="s">
        <v>81</v>
      </c>
      <c r="B19" s="71">
        <f>(B12+B13)/2*0.8</f>
        <v>28.912104200000002</v>
      </c>
      <c r="C19" s="70">
        <f>(C12+C13)/2*0.8</f>
        <v>27.243464692</v>
      </c>
      <c r="D19" s="70">
        <f>(D12+D13)/2*0.8</f>
        <v>25.355097228000002</v>
      </c>
      <c r="E19" s="58"/>
      <c r="F19" s="42"/>
      <c r="G19" s="49"/>
    </row>
    <row r="20" spans="1:8" ht="15.75" x14ac:dyDescent="0.25">
      <c r="A20" s="27" t="s">
        <v>58</v>
      </c>
      <c r="B20" s="88">
        <f>B16+B19</f>
        <v>11692.008192470001</v>
      </c>
      <c r="C20" s="72">
        <f>C16+C19</f>
        <v>12174.131502007</v>
      </c>
      <c r="D20" s="72">
        <f>D16+D19</f>
        <v>12642.479341592301</v>
      </c>
      <c r="E20" s="59"/>
      <c r="F20" s="42"/>
      <c r="G20" s="49"/>
    </row>
    <row r="21" spans="1:8" ht="15.75" x14ac:dyDescent="0.25">
      <c r="A21" s="27"/>
      <c r="B21" s="39"/>
      <c r="C21" s="45"/>
      <c r="D21" s="45"/>
      <c r="E21" s="59"/>
      <c r="F21" s="42"/>
      <c r="G21" s="49"/>
    </row>
    <row r="22" spans="1:8" s="62" customFormat="1" ht="16.5" x14ac:dyDescent="0.25">
      <c r="A22" s="23" t="s">
        <v>305</v>
      </c>
      <c r="B22" s="124">
        <f>(B15/B20)</f>
        <v>3.0926709041059781E-2</v>
      </c>
      <c r="C22" s="60">
        <f>(C15/C20)</f>
        <v>0.11980755274490475</v>
      </c>
      <c r="D22" s="60">
        <f>(D15/D20)</f>
        <v>7.48521034221898E-2</v>
      </c>
      <c r="E22" s="61"/>
      <c r="F22" s="60"/>
      <c r="G22" s="49"/>
    </row>
    <row r="23" spans="1:8" s="62" customFormat="1" ht="16.5" x14ac:dyDescent="0.25">
      <c r="A23" s="92"/>
      <c r="B23" s="124"/>
      <c r="C23" s="60"/>
      <c r="D23" s="60"/>
      <c r="E23" s="61"/>
      <c r="F23" s="60"/>
      <c r="G23" s="49"/>
    </row>
    <row r="24" spans="1:8" ht="15.75" x14ac:dyDescent="0.25">
      <c r="E24" s="93"/>
      <c r="G24" s="55"/>
    </row>
    <row r="25" spans="1:8" ht="16.5" x14ac:dyDescent="0.25">
      <c r="A25" s="23" t="s">
        <v>344</v>
      </c>
      <c r="E25" s="42"/>
      <c r="G25" s="55"/>
    </row>
    <row r="26" spans="1:8" ht="15.75" x14ac:dyDescent="0.25">
      <c r="E26" s="50"/>
      <c r="G26" s="55"/>
    </row>
    <row r="27" spans="1:8" ht="30" x14ac:dyDescent="0.2">
      <c r="A27" s="56" t="s">
        <v>319</v>
      </c>
      <c r="B27" s="71">
        <v>692.01158857000098</v>
      </c>
      <c r="C27" s="70">
        <v>1856.13926888839</v>
      </c>
      <c r="D27" s="70">
        <v>1099.52698742394</v>
      </c>
      <c r="E27" s="42"/>
      <c r="F27" s="42"/>
      <c r="G27" s="42"/>
    </row>
    <row r="28" spans="1:8" x14ac:dyDescent="0.2">
      <c r="A28" s="56" t="s">
        <v>80</v>
      </c>
      <c r="B28" s="71">
        <v>-7.6444994599999996</v>
      </c>
      <c r="C28" s="70">
        <v>8.1413045099999994</v>
      </c>
      <c r="D28" s="70">
        <v>-1.18449564</v>
      </c>
      <c r="F28" s="42"/>
      <c r="G28" s="42"/>
    </row>
    <row r="29" spans="1:8" x14ac:dyDescent="0.2">
      <c r="A29" s="30" t="s">
        <v>59</v>
      </c>
      <c r="B29" s="71">
        <f>(42930356.87+89104494.15-3586606.47-1271.74)/1000000</f>
        <v>128.44697281000001</v>
      </c>
      <c r="C29" s="70">
        <f>14.04052379+5.96444177+5.60536574+0.01344985+67.23275113-8.10107074-12.24841928</f>
        <v>72.507042259999992</v>
      </c>
      <c r="D29" s="70">
        <f>(4373916.67+12824367.78+49985237.47-23186409.89+8497788.63)/1000000</f>
        <v>52.494900660000006</v>
      </c>
      <c r="G29" s="54"/>
      <c r="H29" s="63"/>
    </row>
    <row r="30" spans="1:8" x14ac:dyDescent="0.2">
      <c r="A30" s="30" t="s">
        <v>90</v>
      </c>
      <c r="B30" s="71">
        <f>(101575252.8-42428212.13+21992772.56)/1000000</f>
        <v>81.139813229999987</v>
      </c>
      <c r="C30" s="70">
        <f>112.56337177+10.90746875+28.59462538</f>
        <v>152.06546589999999</v>
      </c>
      <c r="D30" s="70">
        <f>(122286759.3-104158355.05+31253777.35)/1000000</f>
        <v>49.382181600000003</v>
      </c>
      <c r="E30" s="42"/>
      <c r="F30" s="42"/>
      <c r="G30" s="53"/>
      <c r="H30" s="41"/>
    </row>
    <row r="31" spans="1:8" x14ac:dyDescent="0.2">
      <c r="A31" s="104" t="s">
        <v>60</v>
      </c>
      <c r="B31" s="111">
        <f>B11</f>
        <v>3.3427591199999966</v>
      </c>
      <c r="C31" s="108">
        <f>C11</f>
        <v>0.82883964999999904</v>
      </c>
      <c r="D31" s="108">
        <f>D11</f>
        <v>3.8920790099999998</v>
      </c>
      <c r="E31" s="42"/>
      <c r="F31" s="42"/>
      <c r="G31" s="53"/>
      <c r="H31" s="41"/>
    </row>
    <row r="32" spans="1:8" ht="15.75" x14ac:dyDescent="0.25">
      <c r="A32" s="27" t="s">
        <v>58</v>
      </c>
      <c r="B32" s="88">
        <f>SUM(B27:B31)</f>
        <v>897.29663427000094</v>
      </c>
      <c r="C32" s="72">
        <f>SUM(C27:C31)</f>
        <v>2089.6819212083901</v>
      </c>
      <c r="D32" s="72">
        <f>SUM(D27:D31)</f>
        <v>1204.11165305394</v>
      </c>
      <c r="E32" s="64"/>
      <c r="F32" s="42"/>
      <c r="G32" s="42"/>
    </row>
    <row r="33" spans="1:7" x14ac:dyDescent="0.2">
      <c r="A33" s="56" t="s">
        <v>309</v>
      </c>
      <c r="B33" s="71">
        <f>(B34+B35)/2</f>
        <v>54233.861003201302</v>
      </c>
      <c r="C33" s="70">
        <f>(C34+C35)/2</f>
        <v>50639.418672176253</v>
      </c>
      <c r="D33" s="70">
        <f>(D34+D35)/2</f>
        <v>49319.827774169498</v>
      </c>
      <c r="E33" s="42"/>
      <c r="F33" s="42"/>
      <c r="G33" s="42"/>
    </row>
    <row r="34" spans="1:7" x14ac:dyDescent="0.2">
      <c r="A34" s="103" t="s">
        <v>307</v>
      </c>
      <c r="B34" s="114">
        <v>51938.831020170001</v>
      </c>
      <c r="C34" s="110">
        <f>D35</f>
        <v>49340.006324182497</v>
      </c>
      <c r="D34" s="110">
        <v>49299.649224156499</v>
      </c>
      <c r="E34" s="42"/>
      <c r="F34" s="42"/>
      <c r="G34" s="42"/>
    </row>
    <row r="35" spans="1:7" x14ac:dyDescent="0.2">
      <c r="A35" s="103" t="s">
        <v>308</v>
      </c>
      <c r="B35" s="114">
        <v>56528.890986232604</v>
      </c>
      <c r="C35" s="110">
        <v>51938.831020170001</v>
      </c>
      <c r="D35" s="110">
        <v>49340.006324182497</v>
      </c>
      <c r="E35" s="42"/>
      <c r="F35" s="42"/>
      <c r="G35" s="42"/>
    </row>
    <row r="36" spans="1:7" ht="30" x14ac:dyDescent="0.2">
      <c r="A36" s="56" t="s">
        <v>61</v>
      </c>
      <c r="B36" s="71">
        <f>(B37+B38)/2</f>
        <v>-15326.41729358</v>
      </c>
      <c r="C36" s="70">
        <f>(C37+C38)/2</f>
        <v>-12878.958933055001</v>
      </c>
      <c r="D36" s="70">
        <f>(D37+D38)/2</f>
        <v>-11224.959127909999</v>
      </c>
      <c r="E36" s="42"/>
      <c r="F36" s="42"/>
      <c r="G36" s="42"/>
    </row>
    <row r="37" spans="1:7" x14ac:dyDescent="0.2">
      <c r="A37" s="103" t="s">
        <v>307</v>
      </c>
      <c r="B37" s="114">
        <f>C38</f>
        <v>-14367.57068203</v>
      </c>
      <c r="C37" s="110">
        <f>D38</f>
        <v>-11390.347184079999</v>
      </c>
      <c r="D37" s="110">
        <f>-11059.57107174</f>
        <v>-11059.57107174</v>
      </c>
      <c r="E37" s="42"/>
      <c r="F37" s="42"/>
      <c r="G37" s="42"/>
    </row>
    <row r="38" spans="1:7" x14ac:dyDescent="0.2">
      <c r="A38" s="103" t="s">
        <v>308</v>
      </c>
      <c r="B38" s="114">
        <v>-16285.263905129999</v>
      </c>
      <c r="C38" s="110">
        <v>-14367.57068203</v>
      </c>
      <c r="D38" s="110">
        <f>-11390.34718408</f>
        <v>-11390.347184079999</v>
      </c>
      <c r="E38" s="42"/>
      <c r="F38" s="42"/>
      <c r="G38" s="42"/>
    </row>
    <row r="39" spans="1:7" ht="30" x14ac:dyDescent="0.2">
      <c r="A39" s="56" t="s">
        <v>82</v>
      </c>
      <c r="B39" s="71">
        <f>(B12+B13)/2</f>
        <v>36.140130249999999</v>
      </c>
      <c r="C39" s="70">
        <f>(C12+C13)/2</f>
        <v>34.054330864999997</v>
      </c>
      <c r="D39" s="70">
        <f>(D12+D13)/2</f>
        <v>31.693871535</v>
      </c>
      <c r="E39" s="42"/>
      <c r="F39" s="42"/>
      <c r="G39" s="42"/>
    </row>
    <row r="40" spans="1:7" ht="14.25" customHeight="1" x14ac:dyDescent="0.25">
      <c r="A40" s="27" t="s">
        <v>58</v>
      </c>
      <c r="B40" s="88">
        <f>B33+B36+B39</f>
        <v>38943.583839871302</v>
      </c>
      <c r="C40" s="72">
        <f>C33+C36+C39</f>
        <v>37794.514069986253</v>
      </c>
      <c r="D40" s="72">
        <f>D33+D36+D39</f>
        <v>38126.562517794497</v>
      </c>
      <c r="E40" s="42"/>
      <c r="F40" s="42"/>
      <c r="G40" s="42"/>
    </row>
    <row r="41" spans="1:7" ht="14.25" customHeight="1" x14ac:dyDescent="0.25">
      <c r="A41" s="27"/>
      <c r="B41" s="39"/>
      <c r="C41" s="45"/>
      <c r="D41" s="45"/>
      <c r="E41" s="42"/>
      <c r="F41" s="42"/>
      <c r="G41" s="42"/>
    </row>
    <row r="42" spans="1:7" s="62" customFormat="1" ht="15.75" x14ac:dyDescent="0.25">
      <c r="A42" s="65" t="s">
        <v>345</v>
      </c>
      <c r="B42" s="124">
        <f>(B32/B40)</f>
        <v>2.3040936292856765E-2</v>
      </c>
      <c r="C42" s="60">
        <f>(C32/C40)</f>
        <v>5.5290614858516426E-2</v>
      </c>
      <c r="D42" s="60">
        <f>(D32/D40)</f>
        <v>3.1581962116095701E-2</v>
      </c>
      <c r="E42" s="42"/>
      <c r="F42" s="42"/>
      <c r="G42" s="60"/>
    </row>
    <row r="43" spans="1:7" s="62" customFormat="1" ht="15.75" x14ac:dyDescent="0.25">
      <c r="A43" s="65"/>
      <c r="B43" s="124"/>
      <c r="C43" s="60"/>
      <c r="D43" s="60"/>
      <c r="E43" s="42"/>
      <c r="F43" s="42"/>
      <c r="G43" s="60"/>
    </row>
    <row r="44" spans="1:7" s="62" customFormat="1" ht="15.75" x14ac:dyDescent="0.25">
      <c r="A44" s="65"/>
      <c r="B44" s="124"/>
      <c r="C44" s="60"/>
      <c r="D44" s="60"/>
      <c r="E44" s="42"/>
      <c r="F44" s="42"/>
      <c r="G44" s="60"/>
    </row>
    <row r="45" spans="1:7" ht="16.5" x14ac:dyDescent="0.2">
      <c r="A45" s="23" t="s">
        <v>10</v>
      </c>
      <c r="E45" s="42"/>
    </row>
    <row r="46" spans="1:7" ht="16.5" x14ac:dyDescent="0.2">
      <c r="A46" s="23"/>
      <c r="E46" s="42"/>
    </row>
    <row r="47" spans="1:7" x14ac:dyDescent="0.2">
      <c r="A47" s="29" t="s">
        <v>321</v>
      </c>
      <c r="B47" s="71">
        <f>B18</f>
        <v>11418.43312213</v>
      </c>
      <c r="C47" s="70">
        <v>11907.75905441</v>
      </c>
      <c r="D47" s="70">
        <v>12386.017020220001</v>
      </c>
      <c r="E47" s="42"/>
    </row>
    <row r="48" spans="1:7" x14ac:dyDescent="0.2">
      <c r="A48" s="105" t="s">
        <v>310</v>
      </c>
      <c r="B48" s="111">
        <f>B13*0.8</f>
        <v>30.249207847999998</v>
      </c>
      <c r="C48" s="108">
        <f>C13*0.8</f>
        <v>27.575000552000002</v>
      </c>
      <c r="D48" s="108">
        <f>D13*0.8</f>
        <v>26.911928832000001</v>
      </c>
      <c r="E48" s="42"/>
    </row>
    <row r="49" spans="1:10" ht="15.75" x14ac:dyDescent="0.25">
      <c r="A49" s="27" t="s">
        <v>58</v>
      </c>
      <c r="B49" s="88">
        <f>SUM(B47:B48)</f>
        <v>11448.682329978001</v>
      </c>
      <c r="C49" s="72">
        <f>SUM(C47:C48)</f>
        <v>11935.334054962001</v>
      </c>
      <c r="D49" s="72">
        <f>SUM(D47:D48)</f>
        <v>12412.928949052</v>
      </c>
      <c r="E49" s="42"/>
    </row>
    <row r="50" spans="1:10" x14ac:dyDescent="0.2">
      <c r="A50" s="29" t="s">
        <v>62</v>
      </c>
      <c r="B50" s="71">
        <f>B35</f>
        <v>56528.890986232604</v>
      </c>
      <c r="C50" s="70">
        <v>51938.831020170001</v>
      </c>
      <c r="D50" s="70">
        <v>49340.006324182497</v>
      </c>
      <c r="E50" s="42"/>
      <c r="G50" s="42"/>
    </row>
    <row r="51" spans="1:10" x14ac:dyDescent="0.2">
      <c r="A51" s="29" t="s">
        <v>63</v>
      </c>
      <c r="B51" s="71">
        <f>B13</f>
        <v>37.811509809999997</v>
      </c>
      <c r="C51" s="70">
        <f>C13</f>
        <v>34.46875069</v>
      </c>
      <c r="D51" s="70">
        <f>D13</f>
        <v>33.639911040000001</v>
      </c>
      <c r="E51" s="42"/>
    </row>
    <row r="52" spans="1:10" ht="15.75" x14ac:dyDescent="0.25">
      <c r="A52" s="27" t="s">
        <v>58</v>
      </c>
      <c r="B52" s="88">
        <f>SUM(B50:B51)</f>
        <v>56566.702496042606</v>
      </c>
      <c r="C52" s="72">
        <f>SUM(C50:C51)</f>
        <v>51973.299770860001</v>
      </c>
      <c r="D52" s="72">
        <f>SUM(D50:D51)</f>
        <v>49373.646235222499</v>
      </c>
      <c r="G52" s="42"/>
    </row>
    <row r="53" spans="1:10" ht="15.75" x14ac:dyDescent="0.25">
      <c r="A53" s="27"/>
      <c r="B53" s="41"/>
      <c r="C53" s="42"/>
      <c r="D53" s="42"/>
      <c r="G53" s="42"/>
    </row>
    <row r="54" spans="1:10" s="62" customFormat="1" ht="16.5" x14ac:dyDescent="0.25">
      <c r="A54" s="23" t="s">
        <v>10</v>
      </c>
      <c r="B54" s="124">
        <f>B49/B52</f>
        <v>0.20239260598191927</v>
      </c>
      <c r="C54" s="60">
        <f>C49/C52</f>
        <v>0.22964356905531355</v>
      </c>
      <c r="D54" s="60">
        <f>D49/D52</f>
        <v>0.25140798574841294</v>
      </c>
      <c r="E54" s="66"/>
      <c r="F54" s="66"/>
      <c r="G54" s="66"/>
    </row>
    <row r="55" spans="1:10" s="62" customFormat="1" ht="15.75" x14ac:dyDescent="0.25">
      <c r="A55" s="60"/>
      <c r="B55" s="124"/>
      <c r="C55" s="60"/>
      <c r="D55" s="60"/>
      <c r="E55" s="66"/>
      <c r="F55" s="66"/>
      <c r="G55" s="56"/>
    </row>
    <row r="56" spans="1:10" s="62" customFormat="1" ht="15.75" x14ac:dyDescent="0.25">
      <c r="A56" s="60"/>
      <c r="B56" s="124"/>
      <c r="C56" s="60"/>
      <c r="D56" s="60"/>
      <c r="E56" s="66"/>
      <c r="F56" s="66"/>
      <c r="G56" s="91"/>
    </row>
    <row r="57" spans="1:10" s="62" customFormat="1" ht="15.75" x14ac:dyDescent="0.25">
      <c r="A57" s="60"/>
      <c r="E57" s="66"/>
      <c r="F57" s="66"/>
      <c r="G57" s="91"/>
    </row>
    <row r="58" spans="1:10" ht="18" x14ac:dyDescent="0.25">
      <c r="A58" s="109" t="s">
        <v>55</v>
      </c>
      <c r="B58" s="27"/>
      <c r="C58" s="34"/>
      <c r="D58" s="34"/>
      <c r="E58" s="38"/>
      <c r="G58" s="91"/>
      <c r="I58" s="39"/>
      <c r="J58" s="39"/>
    </row>
    <row r="59" spans="1:10" ht="18" x14ac:dyDescent="0.25">
      <c r="A59" s="102"/>
      <c r="B59" s="27"/>
      <c r="C59" s="34"/>
      <c r="D59" s="34"/>
      <c r="E59" s="38"/>
      <c r="G59" s="91"/>
      <c r="I59" s="39"/>
      <c r="J59" s="39"/>
    </row>
    <row r="60" spans="1:10" ht="16.5" x14ac:dyDescent="0.25">
      <c r="A60" s="94"/>
      <c r="B60" s="35" t="s">
        <v>348</v>
      </c>
      <c r="C60" s="35" t="s">
        <v>74</v>
      </c>
      <c r="D60" s="35" t="s">
        <v>39</v>
      </c>
      <c r="E60" s="38"/>
      <c r="I60" s="39"/>
      <c r="J60" s="39"/>
    </row>
    <row r="61" spans="1:10" ht="16.5" x14ac:dyDescent="0.25">
      <c r="A61" s="25" t="s">
        <v>15</v>
      </c>
      <c r="B61" s="27"/>
      <c r="C61" s="34"/>
      <c r="D61" s="34"/>
      <c r="E61" s="38"/>
      <c r="I61" s="39"/>
      <c r="J61" s="39"/>
    </row>
    <row r="62" spans="1:10" ht="16.5" x14ac:dyDescent="0.25">
      <c r="A62" s="24"/>
      <c r="B62" s="27"/>
      <c r="C62" s="34"/>
      <c r="D62" s="34"/>
      <c r="E62" s="38"/>
      <c r="I62" s="39"/>
      <c r="J62" s="39"/>
    </row>
    <row r="63" spans="1:10" ht="15.75" x14ac:dyDescent="0.25">
      <c r="A63" s="13" t="s">
        <v>330</v>
      </c>
      <c r="B63" s="71">
        <v>4588.6288541599997</v>
      </c>
      <c r="C63" s="71">
        <f>4674.80834183-199.5541815</f>
        <v>4475.2541603300006</v>
      </c>
      <c r="D63" s="71">
        <v>4325.2056932699998</v>
      </c>
      <c r="E63" s="38"/>
      <c r="I63" s="39"/>
      <c r="J63" s="39"/>
    </row>
    <row r="64" spans="1:10" ht="15.75" x14ac:dyDescent="0.25">
      <c r="A64" s="15" t="s">
        <v>323</v>
      </c>
      <c r="B64" s="111">
        <v>-104.70014652</v>
      </c>
      <c r="C64" s="111">
        <v>-87.014954299999999</v>
      </c>
      <c r="D64" s="111">
        <v>-35.277475209999999</v>
      </c>
      <c r="E64" s="38"/>
      <c r="I64" s="39"/>
      <c r="J64" s="39"/>
    </row>
    <row r="65" spans="1:10" ht="15.75" x14ac:dyDescent="0.25">
      <c r="A65" s="95" t="s">
        <v>58</v>
      </c>
      <c r="B65" s="88">
        <f>SUM(B63:B64)</f>
        <v>4483.9287076399996</v>
      </c>
      <c r="C65" s="112">
        <f>SUM(C63:C64)</f>
        <v>4388.2392060300008</v>
      </c>
      <c r="D65" s="112">
        <f>SUM(D63:D64)</f>
        <v>4289.9282180599994</v>
      </c>
      <c r="E65" s="38"/>
      <c r="I65" s="39"/>
      <c r="J65" s="39"/>
    </row>
    <row r="66" spans="1:10" ht="15.75" x14ac:dyDescent="0.25">
      <c r="A66" s="95"/>
      <c r="B66" s="39"/>
      <c r="C66" s="47"/>
      <c r="D66" s="47"/>
      <c r="E66" s="38"/>
      <c r="I66" s="39"/>
      <c r="J66" s="39"/>
    </row>
    <row r="67" spans="1:10" ht="15.75" x14ac:dyDescent="0.25">
      <c r="A67" s="95"/>
      <c r="B67" s="39"/>
      <c r="C67" s="47"/>
      <c r="D67" s="47"/>
      <c r="E67" s="38"/>
      <c r="I67" s="39"/>
      <c r="J67" s="39"/>
    </row>
    <row r="68" spans="1:10" ht="16.5" x14ac:dyDescent="0.25">
      <c r="A68" s="23" t="s">
        <v>324</v>
      </c>
      <c r="B68" s="39"/>
      <c r="C68" s="47"/>
      <c r="D68" s="47"/>
      <c r="E68" s="38"/>
      <c r="I68" s="39"/>
      <c r="J68" s="39"/>
    </row>
    <row r="69" spans="1:10" ht="16.5" x14ac:dyDescent="0.25">
      <c r="A69" s="23"/>
      <c r="B69" s="39"/>
      <c r="C69" s="47"/>
      <c r="D69" s="47"/>
      <c r="E69" s="38"/>
      <c r="I69" s="39"/>
      <c r="J69" s="39"/>
    </row>
    <row r="70" spans="1:10" ht="15.75" x14ac:dyDescent="0.25">
      <c r="A70" s="101" t="s">
        <v>87</v>
      </c>
      <c r="B70" s="113">
        <v>865.61828862590562</v>
      </c>
      <c r="C70" s="113">
        <v>835.57644101370738</v>
      </c>
      <c r="D70" s="113">
        <v>284.24349062261501</v>
      </c>
      <c r="E70" s="38"/>
      <c r="I70" s="39"/>
      <c r="J70" s="39"/>
    </row>
    <row r="71" spans="1:10" ht="15.75" x14ac:dyDescent="0.25">
      <c r="A71" s="56" t="s">
        <v>88</v>
      </c>
      <c r="B71" s="88">
        <f>(B72+B73)/2</f>
        <v>2602.851228928635</v>
      </c>
      <c r="C71" s="112">
        <f>(C72+C73)/2</f>
        <v>2424.5364656239949</v>
      </c>
      <c r="D71" s="112">
        <f>(D72+D73)/2</f>
        <v>2537.2966318546</v>
      </c>
      <c r="E71" s="38"/>
      <c r="I71" s="39"/>
      <c r="J71" s="39"/>
    </row>
    <row r="72" spans="1:10" ht="15.75" x14ac:dyDescent="0.25">
      <c r="A72" s="91" t="s">
        <v>77</v>
      </c>
      <c r="B72" s="114">
        <f>C73</f>
        <v>2493.24166618869</v>
      </c>
      <c r="C72" s="110">
        <v>2355.8312650592998</v>
      </c>
      <c r="D72" s="110">
        <v>2718.7619986499099</v>
      </c>
      <c r="E72" s="38"/>
      <c r="I72" s="39"/>
      <c r="J72" s="39"/>
    </row>
    <row r="73" spans="1:10" ht="15.75" x14ac:dyDescent="0.25">
      <c r="A73" s="91" t="s">
        <v>78</v>
      </c>
      <c r="B73" s="114">
        <v>2712.46079166858</v>
      </c>
      <c r="C73" s="114">
        <v>2493.24166618869</v>
      </c>
      <c r="D73" s="114">
        <v>2355.8312650592902</v>
      </c>
      <c r="E73" s="38"/>
      <c r="I73" s="39"/>
      <c r="J73" s="39"/>
    </row>
    <row r="74" spans="1:10" ht="16.5" x14ac:dyDescent="0.25">
      <c r="A74" s="23" t="s">
        <v>324</v>
      </c>
      <c r="B74" s="124">
        <f>B70/B71</f>
        <v>0.33256541096365488</v>
      </c>
      <c r="C74" s="60">
        <f>C70/C71</f>
        <v>0.34463348060993498</v>
      </c>
      <c r="D74" s="60">
        <f>D70/D71</f>
        <v>0.11202611750398746</v>
      </c>
      <c r="E74" s="38"/>
      <c r="I74" s="39"/>
      <c r="J74" s="39"/>
    </row>
    <row r="75" spans="1:10" ht="16.5" x14ac:dyDescent="0.25">
      <c r="A75" s="23"/>
      <c r="B75" s="39"/>
      <c r="C75" s="60"/>
      <c r="D75" s="60"/>
      <c r="E75" s="38"/>
      <c r="I75" s="39"/>
      <c r="J75" s="39"/>
    </row>
    <row r="76" spans="1:10" ht="15.75" x14ac:dyDescent="0.25">
      <c r="A76" s="95"/>
      <c r="B76" s="39"/>
      <c r="C76" s="47"/>
      <c r="D76" s="47"/>
      <c r="E76" s="38"/>
      <c r="I76" s="39"/>
      <c r="J76" s="39"/>
    </row>
    <row r="77" spans="1:10" ht="16.5" x14ac:dyDescent="0.25">
      <c r="A77" s="26" t="s">
        <v>68</v>
      </c>
      <c r="B77" s="39"/>
      <c r="C77" s="47"/>
      <c r="D77" s="47"/>
      <c r="E77" s="38"/>
      <c r="I77" s="39"/>
      <c r="J77" s="39"/>
    </row>
    <row r="78" spans="1:10" ht="16.5" x14ac:dyDescent="0.25">
      <c r="A78" s="26"/>
      <c r="B78" s="39"/>
      <c r="C78" s="47"/>
      <c r="D78" s="47"/>
      <c r="E78" s="67"/>
      <c r="I78" s="39"/>
      <c r="J78" s="39"/>
    </row>
    <row r="79" spans="1:10" ht="15.75" x14ac:dyDescent="0.25">
      <c r="A79" s="99" t="s">
        <v>325</v>
      </c>
      <c r="B79" s="71">
        <v>2975.10834952</v>
      </c>
      <c r="C79" s="115">
        <v>2999.9969435200001</v>
      </c>
      <c r="D79" s="115">
        <v>2953.6084632699999</v>
      </c>
      <c r="E79" s="38"/>
      <c r="I79" s="39"/>
      <c r="J79" s="39"/>
    </row>
    <row r="80" spans="1:10" ht="15.75" x14ac:dyDescent="0.25">
      <c r="A80" s="15" t="s">
        <v>326</v>
      </c>
      <c r="B80" s="111">
        <v>-254.71630576000001</v>
      </c>
      <c r="C80" s="111">
        <v>-248.95841866000001</v>
      </c>
      <c r="D80" s="111">
        <v>-237.49235494999999</v>
      </c>
      <c r="E80" s="38"/>
      <c r="I80" s="39"/>
      <c r="J80" s="39"/>
    </row>
    <row r="81" spans="1:10" ht="15.75" x14ac:dyDescent="0.25">
      <c r="A81" s="14" t="s">
        <v>327</v>
      </c>
      <c r="B81" s="71">
        <f>B65</f>
        <v>4483.9287076399996</v>
      </c>
      <c r="C81" s="115">
        <f>C65</f>
        <v>4388.2392060300008</v>
      </c>
      <c r="D81" s="115">
        <f>D65</f>
        <v>4289.9282180599994</v>
      </c>
      <c r="E81" s="38"/>
      <c r="I81" s="39"/>
      <c r="J81" s="39"/>
    </row>
    <row r="82" spans="1:10" ht="16.5" x14ac:dyDescent="0.25">
      <c r="A82" s="26" t="s">
        <v>68</v>
      </c>
      <c r="B82" s="124">
        <f>(B79+B80)/B81</f>
        <v>0.60669832665377244</v>
      </c>
      <c r="C82" s="60">
        <f>(C79+C80)/C81</f>
        <v>0.62691170551498698</v>
      </c>
      <c r="D82" s="60">
        <f>(D79+D80)/D81</f>
        <v>0.63313789188488745</v>
      </c>
      <c r="E82" s="38"/>
      <c r="I82" s="39"/>
      <c r="J82" s="39"/>
    </row>
    <row r="83" spans="1:10" ht="16.5" x14ac:dyDescent="0.25">
      <c r="A83" s="26"/>
      <c r="B83" s="124"/>
      <c r="C83" s="60"/>
      <c r="D83" s="60"/>
      <c r="E83" s="38"/>
      <c r="I83" s="39"/>
      <c r="J83" s="39"/>
    </row>
    <row r="84" spans="1:10" ht="15.75" x14ac:dyDescent="0.25">
      <c r="A84" s="14"/>
      <c r="B84" s="124"/>
      <c r="C84" s="60"/>
      <c r="D84" s="60"/>
      <c r="E84" s="38"/>
      <c r="I84" s="39"/>
      <c r="J84" s="39"/>
    </row>
    <row r="85" spans="1:10" ht="16.5" x14ac:dyDescent="0.25">
      <c r="A85" s="26" t="s">
        <v>69</v>
      </c>
      <c r="B85" s="124"/>
      <c r="C85" s="60"/>
      <c r="D85" s="60"/>
      <c r="E85" s="38" t="s">
        <v>38</v>
      </c>
      <c r="I85" s="39"/>
      <c r="J85" s="39"/>
    </row>
    <row r="86" spans="1:10" ht="15.75" x14ac:dyDescent="0.25">
      <c r="A86" s="14"/>
      <c r="B86" s="124"/>
      <c r="C86" s="60"/>
      <c r="D86" s="60"/>
      <c r="E86" s="38"/>
      <c r="I86" s="39"/>
      <c r="J86" s="39"/>
    </row>
    <row r="87" spans="1:10" ht="15.75" x14ac:dyDescent="0.25">
      <c r="A87" s="99" t="s">
        <v>328</v>
      </c>
      <c r="B87" s="71">
        <v>707.57555680999997</v>
      </c>
      <c r="C87" s="71">
        <v>706.37195291</v>
      </c>
      <c r="D87" s="71">
        <v>701.68565653999997</v>
      </c>
      <c r="E87" s="67"/>
      <c r="I87" s="39"/>
      <c r="J87" s="39"/>
    </row>
    <row r="88" spans="1:10" ht="15.75" x14ac:dyDescent="0.25">
      <c r="A88" s="15" t="s">
        <v>329</v>
      </c>
      <c r="B88" s="111">
        <f>-B80</f>
        <v>254.71630576000001</v>
      </c>
      <c r="C88" s="111">
        <f>-C80</f>
        <v>248.95841866000001</v>
      </c>
      <c r="D88" s="111">
        <v>237.49235494999999</v>
      </c>
      <c r="E88" s="38"/>
      <c r="I88" s="39"/>
      <c r="J88" s="39"/>
    </row>
    <row r="89" spans="1:10" ht="15.75" x14ac:dyDescent="0.25">
      <c r="A89" s="14" t="s">
        <v>327</v>
      </c>
      <c r="B89" s="71">
        <f>B81</f>
        <v>4483.9287076399996</v>
      </c>
      <c r="C89" s="115">
        <f>C81</f>
        <v>4388.2392060300008</v>
      </c>
      <c r="D89" s="115">
        <f>D81</f>
        <v>4289.9282180599994</v>
      </c>
      <c r="E89" s="38"/>
      <c r="I89" s="39"/>
      <c r="J89" s="39"/>
    </row>
    <row r="90" spans="1:10" ht="16.5" x14ac:dyDescent="0.25">
      <c r="A90" s="26" t="s">
        <v>69</v>
      </c>
      <c r="B90" s="124">
        <f>(B87+B88)/B89</f>
        <v>0.21460909066872239</v>
      </c>
      <c r="C90" s="60">
        <f>(C87+C88)/C89</f>
        <v>0.21770243751918861</v>
      </c>
      <c r="D90" s="60">
        <f>(D87+D88)/D89</f>
        <v>0.21892627656010458</v>
      </c>
      <c r="E90" s="38"/>
      <c r="I90" s="39"/>
      <c r="J90" s="39"/>
    </row>
    <row r="91" spans="1:10" ht="16.5" x14ac:dyDescent="0.25">
      <c r="A91" s="26"/>
      <c r="B91" s="124"/>
      <c r="C91" s="60"/>
      <c r="D91" s="60"/>
      <c r="E91" s="38"/>
      <c r="I91" s="39"/>
      <c r="J91" s="39"/>
    </row>
    <row r="92" spans="1:10" ht="15.75" x14ac:dyDescent="0.25">
      <c r="A92" s="3"/>
      <c r="B92" s="41"/>
      <c r="C92" s="68"/>
      <c r="D92" s="68"/>
      <c r="E92" s="38"/>
      <c r="I92" s="39"/>
      <c r="J92" s="39"/>
    </row>
    <row r="93" spans="1:10" ht="16.5" x14ac:dyDescent="0.25">
      <c r="A93" s="26" t="s">
        <v>70</v>
      </c>
      <c r="B93" s="41"/>
      <c r="C93" s="68"/>
      <c r="D93" s="68"/>
      <c r="E93" s="38"/>
      <c r="I93" s="39"/>
      <c r="J93" s="39"/>
    </row>
    <row r="94" spans="1:10" ht="15.75" x14ac:dyDescent="0.25">
      <c r="A94" s="3"/>
      <c r="B94" s="41"/>
      <c r="C94" s="68"/>
      <c r="D94" s="68"/>
      <c r="E94" s="38"/>
      <c r="I94" s="39"/>
      <c r="J94" s="39"/>
    </row>
    <row r="95" spans="1:10" ht="15.75" x14ac:dyDescent="0.25">
      <c r="A95" s="15" t="s">
        <v>325</v>
      </c>
      <c r="B95" s="111">
        <f>B79</f>
        <v>2975.10834952</v>
      </c>
      <c r="C95" s="111">
        <f>C79</f>
        <v>2999.9969435200001</v>
      </c>
      <c r="D95" s="111">
        <f>D79</f>
        <v>2953.6084632699999</v>
      </c>
      <c r="E95" s="38"/>
      <c r="I95" s="39"/>
      <c r="J95" s="39"/>
    </row>
    <row r="96" spans="1:10" ht="15.75" x14ac:dyDescent="0.25">
      <c r="A96" s="14" t="s">
        <v>327</v>
      </c>
      <c r="B96" s="71">
        <f>B65</f>
        <v>4483.9287076399996</v>
      </c>
      <c r="C96" s="115">
        <f>C65</f>
        <v>4388.2392060300008</v>
      </c>
      <c r="D96" s="115">
        <f>D81</f>
        <v>4289.9282180599994</v>
      </c>
      <c r="E96" s="38"/>
      <c r="I96" s="39"/>
      <c r="J96" s="39"/>
    </row>
    <row r="97" spans="1:10" ht="16.5" x14ac:dyDescent="0.25">
      <c r="A97" s="26" t="s">
        <v>70</v>
      </c>
      <c r="B97" s="124">
        <f>B95/B96</f>
        <v>0.66350482880131956</v>
      </c>
      <c r="C97" s="60">
        <f>C95/C96</f>
        <v>0.68364480664536731</v>
      </c>
      <c r="D97" s="60">
        <f>D95/D96</f>
        <v>0.6884983414957202</v>
      </c>
      <c r="E97" s="67"/>
      <c r="I97" s="39"/>
      <c r="J97" s="39"/>
    </row>
    <row r="98" spans="1:10" ht="16.5" x14ac:dyDescent="0.25">
      <c r="A98" s="26"/>
      <c r="B98" s="124"/>
      <c r="C98" s="60"/>
      <c r="D98" s="60"/>
      <c r="E98" s="67"/>
      <c r="I98" s="39"/>
      <c r="J98" s="39"/>
    </row>
    <row r="99" spans="1:10" ht="15.75" x14ac:dyDescent="0.25">
      <c r="A99" s="14"/>
      <c r="B99" s="124"/>
      <c r="C99" s="60"/>
      <c r="D99" s="60"/>
      <c r="E99" s="38"/>
      <c r="I99" s="39"/>
      <c r="J99" s="39"/>
    </row>
    <row r="100" spans="1:10" ht="16.5" x14ac:dyDescent="0.25">
      <c r="A100" s="26" t="s">
        <v>71</v>
      </c>
      <c r="B100" s="124"/>
      <c r="C100" s="60"/>
      <c r="D100" s="60"/>
      <c r="E100" s="38"/>
      <c r="I100" s="39"/>
      <c r="J100" s="39"/>
    </row>
    <row r="101" spans="1:10" ht="15.75" x14ac:dyDescent="0.25">
      <c r="A101" s="14"/>
      <c r="B101" s="124"/>
      <c r="C101" s="60"/>
      <c r="D101" s="60"/>
      <c r="E101" s="38"/>
      <c r="I101" s="39"/>
      <c r="J101" s="39"/>
    </row>
    <row r="102" spans="1:10" ht="15.75" x14ac:dyDescent="0.25">
      <c r="A102" s="15" t="s">
        <v>328</v>
      </c>
      <c r="B102" s="111">
        <f>B87</f>
        <v>707.57555680999997</v>
      </c>
      <c r="C102" s="111">
        <f>C87</f>
        <v>706.37195291</v>
      </c>
      <c r="D102" s="111">
        <f>D87</f>
        <v>701.68565653999997</v>
      </c>
      <c r="E102" s="38"/>
      <c r="I102" s="39"/>
      <c r="J102" s="39"/>
    </row>
    <row r="103" spans="1:10" ht="15.75" x14ac:dyDescent="0.25">
      <c r="A103" s="14" t="s">
        <v>327</v>
      </c>
      <c r="B103" s="71">
        <f>B81</f>
        <v>4483.9287076399996</v>
      </c>
      <c r="C103" s="71">
        <f>C81</f>
        <v>4388.2392060300008</v>
      </c>
      <c r="D103" s="71">
        <f>D81</f>
        <v>4289.9282180599994</v>
      </c>
      <c r="E103" s="38"/>
      <c r="I103" s="39"/>
      <c r="J103" s="39"/>
    </row>
    <row r="104" spans="1:10" ht="16.5" x14ac:dyDescent="0.25">
      <c r="A104" s="26" t="s">
        <v>71</v>
      </c>
      <c r="B104" s="124">
        <f>B102/B103</f>
        <v>0.15780258852117524</v>
      </c>
      <c r="C104" s="60">
        <f>C102/C103</f>
        <v>0.16096933638880825</v>
      </c>
      <c r="D104" s="60">
        <f>D102/D103</f>
        <v>0.16356582694927185</v>
      </c>
      <c r="E104" s="38"/>
      <c r="I104" s="39"/>
      <c r="J104" s="39"/>
    </row>
    <row r="105" spans="1:10" ht="16.5" x14ac:dyDescent="0.25">
      <c r="A105" s="26"/>
      <c r="B105" s="124"/>
      <c r="C105" s="60"/>
      <c r="D105" s="60"/>
      <c r="E105" s="38"/>
      <c r="I105" s="39"/>
      <c r="J105" s="39"/>
    </row>
    <row r="106" spans="1:10" ht="15.75" x14ac:dyDescent="0.25">
      <c r="A106" s="14"/>
      <c r="B106" s="27"/>
      <c r="C106" s="34"/>
      <c r="D106" s="34"/>
      <c r="E106" s="38"/>
      <c r="I106" s="39"/>
      <c r="J106" s="39"/>
    </row>
    <row r="107" spans="1:10" ht="16.5" x14ac:dyDescent="0.25">
      <c r="A107" s="26" t="s">
        <v>72</v>
      </c>
      <c r="B107" s="124">
        <f>B104+B97</f>
        <v>0.82130741732249479</v>
      </c>
      <c r="C107" s="100">
        <f>C104+C97</f>
        <v>0.84461414303417559</v>
      </c>
      <c r="D107" s="100">
        <f>D104+D97</f>
        <v>0.85206416844499211</v>
      </c>
      <c r="E107" s="38"/>
      <c r="I107" s="39"/>
      <c r="J107" s="39"/>
    </row>
    <row r="108" spans="1:10" ht="16.5" x14ac:dyDescent="0.25">
      <c r="A108" s="26"/>
      <c r="B108" s="124"/>
      <c r="C108" s="100"/>
      <c r="D108" s="100"/>
      <c r="E108" s="38"/>
      <c r="I108" s="39"/>
      <c r="J108" s="39"/>
    </row>
    <row r="109" spans="1:10" ht="15.75" x14ac:dyDescent="0.25">
      <c r="A109" s="40"/>
      <c r="B109" s="41"/>
      <c r="C109" s="41"/>
      <c r="D109" s="41"/>
      <c r="E109" s="42"/>
      <c r="F109" s="42"/>
      <c r="I109" s="39"/>
      <c r="J109" s="39"/>
    </row>
    <row r="110" spans="1:10" ht="18" x14ac:dyDescent="0.25">
      <c r="A110" s="109" t="s">
        <v>79</v>
      </c>
      <c r="B110" s="41"/>
      <c r="C110" s="41"/>
      <c r="D110" s="41"/>
      <c r="E110" s="42"/>
      <c r="F110" s="42"/>
      <c r="I110" s="39"/>
      <c r="J110" s="39"/>
    </row>
    <row r="111" spans="1:10" ht="18" x14ac:dyDescent="0.25">
      <c r="A111" s="102"/>
      <c r="B111" s="41"/>
      <c r="C111" s="41"/>
      <c r="D111" s="41"/>
      <c r="E111" s="42"/>
      <c r="F111" s="42"/>
      <c r="I111" s="39"/>
      <c r="J111" s="39"/>
    </row>
    <row r="112" spans="1:10" ht="15.75" x14ac:dyDescent="0.25">
      <c r="A112" s="40" t="s">
        <v>336</v>
      </c>
      <c r="B112" s="41"/>
      <c r="C112" s="41"/>
      <c r="D112" s="41"/>
      <c r="E112" s="42"/>
      <c r="F112" s="42"/>
      <c r="I112" s="39"/>
      <c r="J112" s="39"/>
    </row>
    <row r="113" spans="1:10" ht="18" x14ac:dyDescent="0.25">
      <c r="A113" s="102"/>
      <c r="B113" s="41"/>
      <c r="C113" s="41"/>
      <c r="D113" s="41"/>
      <c r="E113" s="42"/>
      <c r="F113" s="42"/>
      <c r="I113" s="39"/>
      <c r="J113" s="39"/>
    </row>
    <row r="114" spans="1:10" ht="16.5" x14ac:dyDescent="0.25">
      <c r="A114" s="25" t="s">
        <v>15</v>
      </c>
      <c r="B114" s="41"/>
      <c r="C114" s="41"/>
      <c r="D114" s="41"/>
      <c r="E114" s="42"/>
      <c r="F114" s="42"/>
      <c r="I114" s="39"/>
      <c r="J114" s="39"/>
    </row>
    <row r="115" spans="1:10" ht="16.5" x14ac:dyDescent="0.25">
      <c r="A115" s="25"/>
      <c r="B115" s="41"/>
      <c r="C115" s="41"/>
      <c r="D115" s="41"/>
      <c r="E115" s="42"/>
      <c r="F115" s="42"/>
      <c r="I115" s="39"/>
      <c r="J115" s="39"/>
    </row>
    <row r="116" spans="1:10" ht="15.75" x14ac:dyDescent="0.25">
      <c r="A116" s="13" t="s">
        <v>330</v>
      </c>
      <c r="B116" s="71">
        <v>1315.0633736499999</v>
      </c>
      <c r="C116" s="71">
        <v>1271.6112138506048</v>
      </c>
      <c r="D116" s="71">
        <v>1235.0234124481799</v>
      </c>
      <c r="E116" s="42"/>
      <c r="F116" s="42"/>
      <c r="I116" s="39"/>
      <c r="J116" s="39"/>
    </row>
    <row r="117" spans="1:10" ht="15.75" x14ac:dyDescent="0.25">
      <c r="A117" s="15" t="s">
        <v>323</v>
      </c>
      <c r="B117" s="111">
        <v>88.516874400354254</v>
      </c>
      <c r="C117" s="111">
        <v>94.028866976065302</v>
      </c>
      <c r="D117" s="111">
        <v>90.837407457099403</v>
      </c>
      <c r="E117" s="42"/>
      <c r="F117" s="42"/>
      <c r="I117" s="39"/>
      <c r="J117" s="39"/>
    </row>
    <row r="118" spans="1:10" ht="15.75" x14ac:dyDescent="0.25">
      <c r="A118" s="95" t="s">
        <v>58</v>
      </c>
      <c r="B118" s="88">
        <f>B116-B117</f>
        <v>1226.5464992496456</v>
      </c>
      <c r="C118" s="88">
        <f>C116-C117</f>
        <v>1177.5823468745396</v>
      </c>
      <c r="D118" s="88">
        <f>D116-D117</f>
        <v>1144.1860049910806</v>
      </c>
      <c r="E118" s="42"/>
      <c r="F118" s="42"/>
      <c r="I118" s="39"/>
      <c r="J118" s="39"/>
    </row>
    <row r="119" spans="1:10" ht="15.75" x14ac:dyDescent="0.25">
      <c r="A119" s="95"/>
      <c r="B119" s="41"/>
      <c r="C119" s="41"/>
      <c r="D119" s="41"/>
      <c r="E119" s="42"/>
      <c r="F119" s="42"/>
      <c r="I119" s="39"/>
      <c r="J119" s="39"/>
    </row>
    <row r="120" spans="1:10" ht="15.75" x14ac:dyDescent="0.25">
      <c r="A120" s="95"/>
      <c r="B120" s="41"/>
      <c r="C120" s="41"/>
      <c r="D120" s="41"/>
      <c r="E120" s="42"/>
      <c r="F120" s="42"/>
      <c r="I120" s="39"/>
      <c r="J120" s="39"/>
    </row>
    <row r="121" spans="1:10" ht="16.5" x14ac:dyDescent="0.25">
      <c r="A121" s="26" t="s">
        <v>70</v>
      </c>
      <c r="B121" s="41"/>
      <c r="C121" s="41"/>
      <c r="D121" s="41"/>
      <c r="E121" s="42"/>
      <c r="F121" s="42"/>
      <c r="I121" s="39"/>
      <c r="J121" s="39"/>
    </row>
    <row r="122" spans="1:10" ht="15.75" x14ac:dyDescent="0.25">
      <c r="A122" s="3"/>
      <c r="B122" s="41"/>
      <c r="C122" s="41"/>
      <c r="D122" s="41"/>
      <c r="E122" s="42"/>
      <c r="F122" s="42"/>
      <c r="I122" s="39"/>
      <c r="J122" s="39"/>
    </row>
    <row r="123" spans="1:10" ht="15.75" x14ac:dyDescent="0.25">
      <c r="A123" s="15" t="s">
        <v>325</v>
      </c>
      <c r="B123" s="111">
        <v>845.77790258102596</v>
      </c>
      <c r="C123" s="111">
        <v>779.10682645557904</v>
      </c>
      <c r="D123" s="111">
        <v>754.79314598902499</v>
      </c>
      <c r="E123" s="42"/>
      <c r="F123" s="42"/>
      <c r="I123" s="39"/>
      <c r="J123" s="39"/>
    </row>
    <row r="124" spans="1:10" ht="15.75" x14ac:dyDescent="0.25">
      <c r="A124" s="14" t="s">
        <v>327</v>
      </c>
      <c r="B124" s="71">
        <f>B118</f>
        <v>1226.5464992496456</v>
      </c>
      <c r="C124" s="71">
        <f>C118</f>
        <v>1177.5823468745396</v>
      </c>
      <c r="D124" s="71">
        <f>D118</f>
        <v>1144.1860049910806</v>
      </c>
      <c r="E124" s="42"/>
      <c r="F124" s="42"/>
      <c r="I124" s="39"/>
      <c r="J124" s="39"/>
    </row>
    <row r="125" spans="1:10" ht="16.5" x14ac:dyDescent="0.25">
      <c r="A125" s="26" t="s">
        <v>70</v>
      </c>
      <c r="B125" s="124">
        <f>B123/B124</f>
        <v>0.68956040647333028</v>
      </c>
      <c r="C125" s="60">
        <f>C123/C124</f>
        <v>0.66161557917663449</v>
      </c>
      <c r="D125" s="60">
        <f>D123/D124</f>
        <v>0.65967696047366786</v>
      </c>
      <c r="E125" s="42"/>
      <c r="F125" s="42"/>
      <c r="I125" s="39"/>
      <c r="J125" s="39"/>
    </row>
    <row r="126" spans="1:10" ht="16.5" x14ac:dyDescent="0.25">
      <c r="A126" s="26"/>
      <c r="B126" s="124"/>
      <c r="C126" s="60"/>
      <c r="D126" s="60"/>
      <c r="E126" s="42"/>
      <c r="F126" s="42"/>
      <c r="I126" s="39"/>
      <c r="J126" s="39"/>
    </row>
    <row r="127" spans="1:10" ht="18" x14ac:dyDescent="0.25">
      <c r="A127" s="102"/>
      <c r="B127" s="41"/>
      <c r="C127" s="41"/>
      <c r="D127" s="41"/>
      <c r="E127" s="42"/>
      <c r="F127" s="42"/>
      <c r="I127" s="39"/>
      <c r="J127" s="39"/>
    </row>
    <row r="128" spans="1:10" ht="16.5" x14ac:dyDescent="0.25">
      <c r="A128" s="26" t="s">
        <v>71</v>
      </c>
      <c r="B128" s="124"/>
      <c r="C128" s="60"/>
      <c r="D128" s="41"/>
      <c r="E128" s="42"/>
      <c r="F128" s="42"/>
      <c r="I128" s="39"/>
      <c r="J128" s="39"/>
    </row>
    <row r="129" spans="1:10" ht="15.75" x14ac:dyDescent="0.25">
      <c r="A129" s="14"/>
      <c r="B129" s="124"/>
      <c r="C129" s="60"/>
      <c r="D129" s="41"/>
      <c r="E129" s="42"/>
      <c r="F129" s="42"/>
      <c r="I129" s="39"/>
      <c r="J129" s="39"/>
    </row>
    <row r="130" spans="1:10" ht="15.75" x14ac:dyDescent="0.25">
      <c r="A130" s="15" t="s">
        <v>328</v>
      </c>
      <c r="B130" s="111">
        <v>199.12874181691399</v>
      </c>
      <c r="C130" s="111">
        <v>188.11967640401301</v>
      </c>
      <c r="D130" s="111">
        <v>186.958559832557</v>
      </c>
      <c r="E130" s="42"/>
      <c r="F130" s="42"/>
      <c r="I130" s="39"/>
      <c r="J130" s="39"/>
    </row>
    <row r="131" spans="1:10" ht="15.75" x14ac:dyDescent="0.25">
      <c r="A131" s="14" t="s">
        <v>327</v>
      </c>
      <c r="B131" s="71">
        <f>B124</f>
        <v>1226.5464992496456</v>
      </c>
      <c r="C131" s="71">
        <f>C124</f>
        <v>1177.5823468745396</v>
      </c>
      <c r="D131" s="71">
        <f>D124</f>
        <v>1144.1860049910806</v>
      </c>
      <c r="E131" s="42"/>
      <c r="F131" s="42"/>
      <c r="H131" s="42"/>
      <c r="I131" s="39"/>
      <c r="J131" s="39"/>
    </row>
    <row r="132" spans="1:10" ht="16.5" x14ac:dyDescent="0.25">
      <c r="A132" s="26" t="s">
        <v>71</v>
      </c>
      <c r="B132" s="124">
        <f>B130/B131</f>
        <v>0.16234911757420803</v>
      </c>
      <c r="C132" s="60">
        <f>C130/C131</f>
        <v>0.15975076129776206</v>
      </c>
      <c r="D132" s="60">
        <f>D130/D131</f>
        <v>0.16339874724653219</v>
      </c>
      <c r="E132" s="42"/>
      <c r="F132" s="42"/>
      <c r="H132" s="42"/>
      <c r="I132" s="39"/>
      <c r="J132" s="39"/>
    </row>
    <row r="133" spans="1:10" ht="16.5" x14ac:dyDescent="0.25">
      <c r="A133" s="26"/>
      <c r="B133" s="124"/>
      <c r="C133" s="60"/>
      <c r="D133" s="60"/>
      <c r="E133" s="42"/>
      <c r="F133" s="42"/>
      <c r="H133" s="42"/>
      <c r="I133" s="39"/>
      <c r="J133" s="39"/>
    </row>
    <row r="134" spans="1:10" ht="15.75" x14ac:dyDescent="0.25">
      <c r="B134" s="41"/>
      <c r="C134" s="41"/>
      <c r="D134" s="60"/>
      <c r="E134" s="42"/>
      <c r="F134" s="42"/>
      <c r="H134" s="42"/>
      <c r="I134" s="39"/>
      <c r="J134" s="39"/>
    </row>
    <row r="135" spans="1:10" ht="16.5" x14ac:dyDescent="0.25">
      <c r="A135" s="26" t="s">
        <v>72</v>
      </c>
      <c r="B135" s="124">
        <f>B125+B132</f>
        <v>0.85190952404753828</v>
      </c>
      <c r="C135" s="60">
        <f>C125+C132</f>
        <v>0.82136634047439649</v>
      </c>
      <c r="D135" s="60">
        <f>D125+D132</f>
        <v>0.8230757077202</v>
      </c>
      <c r="E135" s="42"/>
      <c r="F135" s="42"/>
      <c r="H135" s="42"/>
      <c r="I135" s="39"/>
      <c r="J135" s="39"/>
    </row>
    <row r="136" spans="1:10" ht="16.5" x14ac:dyDescent="0.25">
      <c r="A136" s="26"/>
      <c r="B136" s="124"/>
      <c r="C136" s="60"/>
      <c r="D136" s="60"/>
      <c r="E136" s="42"/>
      <c r="F136" s="42"/>
      <c r="H136" s="42"/>
      <c r="I136" s="39"/>
      <c r="J136" s="39"/>
    </row>
    <row r="137" spans="1:10" ht="15.75" x14ac:dyDescent="0.25">
      <c r="A137" s="40"/>
      <c r="B137" s="41"/>
      <c r="C137" s="41"/>
      <c r="E137" s="42"/>
      <c r="F137" s="42"/>
      <c r="I137" s="39"/>
      <c r="J137" s="39"/>
    </row>
    <row r="138" spans="1:10" ht="18" x14ac:dyDescent="0.25">
      <c r="A138" s="109" t="s">
        <v>89</v>
      </c>
      <c r="B138" s="41"/>
      <c r="C138" s="41"/>
      <c r="D138" s="60"/>
      <c r="E138" s="42"/>
      <c r="F138" s="42"/>
      <c r="I138" s="39"/>
      <c r="J138" s="39"/>
    </row>
    <row r="139" spans="1:10" ht="15.75" x14ac:dyDescent="0.25">
      <c r="A139" s="40"/>
      <c r="B139" s="41"/>
      <c r="C139" s="41"/>
      <c r="D139" s="60"/>
      <c r="E139" s="42"/>
      <c r="F139" s="42"/>
      <c r="I139" s="39"/>
      <c r="J139" s="39"/>
    </row>
    <row r="140" spans="1:10" ht="16.5" x14ac:dyDescent="0.25">
      <c r="A140" s="23" t="s">
        <v>324</v>
      </c>
      <c r="B140" s="125"/>
      <c r="C140" s="43"/>
      <c r="D140" s="43"/>
      <c r="E140" s="42"/>
      <c r="F140" s="42"/>
      <c r="H140" s="44"/>
      <c r="I140" s="39"/>
      <c r="J140" s="39"/>
    </row>
    <row r="141" spans="1:10" ht="16.5" x14ac:dyDescent="0.25">
      <c r="A141" s="23"/>
      <c r="B141" s="41"/>
      <c r="C141" s="41"/>
      <c r="D141" s="41"/>
      <c r="E141" s="42"/>
      <c r="F141" s="42"/>
      <c r="H141" s="44"/>
      <c r="I141" s="39"/>
      <c r="J141" s="39"/>
    </row>
    <row r="142" spans="1:10" ht="15.75" x14ac:dyDescent="0.25">
      <c r="A142" s="40" t="s">
        <v>87</v>
      </c>
      <c r="B142" s="71">
        <v>213.15045546199974</v>
      </c>
      <c r="C142" s="71">
        <v>308.41380463189961</v>
      </c>
      <c r="D142" s="71">
        <v>112.4597727604</v>
      </c>
      <c r="E142" s="42"/>
      <c r="F142" s="42"/>
      <c r="H142" s="44"/>
      <c r="I142" s="39"/>
      <c r="J142" s="39"/>
    </row>
    <row r="143" spans="1:10" ht="15.75" x14ac:dyDescent="0.25">
      <c r="A143" s="29" t="s">
        <v>56</v>
      </c>
      <c r="B143" s="71">
        <f>B145-B144</f>
        <v>3.507630589999998</v>
      </c>
      <c r="C143" s="71">
        <f>C145-C144</f>
        <v>0.83104228000001257</v>
      </c>
      <c r="D143" s="71">
        <f>D145-D144</f>
        <v>3.8858592000000023</v>
      </c>
      <c r="E143" s="42"/>
      <c r="F143" s="42"/>
      <c r="H143" s="44"/>
      <c r="I143" s="39"/>
      <c r="J143" s="39"/>
    </row>
    <row r="144" spans="1:10" ht="15.75" x14ac:dyDescent="0.25">
      <c r="A144" s="103" t="s">
        <v>307</v>
      </c>
      <c r="B144" s="114">
        <f>C145</f>
        <v>33.146959930000001</v>
      </c>
      <c r="C144" s="114">
        <v>32.315917649999989</v>
      </c>
      <c r="D144" s="114">
        <v>28.430058450000001</v>
      </c>
      <c r="E144" s="42"/>
      <c r="F144" s="42"/>
      <c r="H144" s="44"/>
      <c r="I144" s="39"/>
      <c r="J144" s="39"/>
    </row>
    <row r="145" spans="1:10" ht="15.75" x14ac:dyDescent="0.25">
      <c r="A145" s="103" t="s">
        <v>308</v>
      </c>
      <c r="B145" s="114">
        <v>36.654590519999999</v>
      </c>
      <c r="C145" s="114">
        <v>33.146959930000001</v>
      </c>
      <c r="D145" s="114">
        <v>32.315917650000003</v>
      </c>
      <c r="E145" s="42"/>
      <c r="F145" s="42"/>
      <c r="H145" s="44"/>
      <c r="I145" s="39"/>
      <c r="J145" s="39"/>
    </row>
    <row r="146" spans="1:10" ht="15.75" x14ac:dyDescent="0.25">
      <c r="A146" s="104" t="s">
        <v>57</v>
      </c>
      <c r="B146" s="111">
        <f>B143*-0.2</f>
        <v>-0.70152611799999964</v>
      </c>
      <c r="C146" s="111">
        <f>C143*-0.2</f>
        <v>-0.16620845600000253</v>
      </c>
      <c r="D146" s="111">
        <f>D143*-0.2</f>
        <v>-0.7771718400000005</v>
      </c>
      <c r="E146" s="42"/>
      <c r="F146" s="42"/>
      <c r="H146" s="44"/>
      <c r="I146" s="39"/>
      <c r="J146" s="39"/>
    </row>
    <row r="147" spans="1:10" ht="15.75" x14ac:dyDescent="0.25">
      <c r="A147" s="56" t="s">
        <v>88</v>
      </c>
      <c r="B147" s="71">
        <f>(B148+B149)/2</f>
        <v>1474.286420164</v>
      </c>
      <c r="C147" s="71">
        <f>(C148+C149)/2</f>
        <v>1289.11624702009</v>
      </c>
      <c r="D147" s="71">
        <f>(D148+D149)/2</f>
        <v>1304.44856845299</v>
      </c>
      <c r="E147" s="42"/>
      <c r="F147" s="42"/>
      <c r="H147" s="44"/>
      <c r="I147" s="39"/>
      <c r="J147" s="39"/>
    </row>
    <row r="148" spans="1:10" ht="15.75" x14ac:dyDescent="0.25">
      <c r="A148" s="103" t="s">
        <v>307</v>
      </c>
      <c r="B148" s="114">
        <f>C149</f>
        <v>1367.6751430073</v>
      </c>
      <c r="C148" s="110">
        <v>1210.55735103288</v>
      </c>
      <c r="D148" s="110">
        <v>1398.3397858731</v>
      </c>
      <c r="E148" s="42"/>
      <c r="F148" s="42"/>
      <c r="G148" s="45"/>
      <c r="H148" s="44"/>
      <c r="I148" s="39"/>
      <c r="J148" s="39"/>
    </row>
    <row r="149" spans="1:10" ht="15.75" x14ac:dyDescent="0.25">
      <c r="A149" s="103" t="s">
        <v>308</v>
      </c>
      <c r="B149" s="114">
        <v>1580.8976973207</v>
      </c>
      <c r="C149" s="114">
        <v>1367.6751430073</v>
      </c>
      <c r="D149" s="114">
        <v>1210.55735103288</v>
      </c>
      <c r="E149" s="42"/>
      <c r="F149" s="42"/>
      <c r="G149" s="45"/>
      <c r="H149" s="39"/>
      <c r="I149" s="39"/>
      <c r="J149" s="39"/>
    </row>
    <row r="150" spans="1:10" ht="30.75" x14ac:dyDescent="0.25">
      <c r="A150" s="56" t="s">
        <v>81</v>
      </c>
      <c r="B150" s="71">
        <f>(B144+B145)/2*0.8</f>
        <v>27.920620180000004</v>
      </c>
      <c r="C150" s="71">
        <f>(C144+C145)/2*0.8</f>
        <v>26.185151032</v>
      </c>
      <c r="D150" s="71">
        <f>(D144+D145)/2*0.8</f>
        <v>24.298390440000006</v>
      </c>
      <c r="E150" s="42"/>
      <c r="F150" s="42"/>
      <c r="G150" s="45"/>
      <c r="H150" s="39"/>
      <c r="I150" s="39"/>
      <c r="J150" s="39"/>
    </row>
    <row r="151" spans="1:10" ht="16.5" x14ac:dyDescent="0.25">
      <c r="A151" s="23" t="s">
        <v>324</v>
      </c>
      <c r="B151" s="124">
        <f>(B142+B143+B146)/(B147+B150)</f>
        <v>0.14375951791874605</v>
      </c>
      <c r="C151" s="100">
        <f>(C142+C143+C146)/(C147+C150)</f>
        <v>0.23498693068648221</v>
      </c>
      <c r="D151" s="100">
        <f>(D142+D143+D146)/(D147+D150)</f>
        <v>8.6975521822968291E-2</v>
      </c>
      <c r="E151" s="42"/>
      <c r="F151" s="42"/>
      <c r="G151" s="45"/>
      <c r="H151" s="39"/>
      <c r="I151" s="39"/>
      <c r="J151" s="39"/>
    </row>
    <row r="152" spans="1:10" ht="16.5" x14ac:dyDescent="0.25">
      <c r="A152" s="23"/>
      <c r="B152" s="124"/>
      <c r="C152" s="100"/>
      <c r="D152" s="100"/>
      <c r="E152" s="42"/>
      <c r="F152" s="42"/>
      <c r="G152" s="45"/>
      <c r="H152" s="39"/>
      <c r="I152" s="39"/>
      <c r="J152" s="39"/>
    </row>
    <row r="153" spans="1:10" ht="15.75" x14ac:dyDescent="0.25">
      <c r="A153" s="40"/>
      <c r="B153" s="126"/>
      <c r="C153" s="46"/>
      <c r="D153" s="100"/>
      <c r="E153" s="42"/>
      <c r="F153" s="42"/>
      <c r="G153" s="67"/>
      <c r="H153" s="47"/>
      <c r="I153" s="47"/>
      <c r="J153" s="39"/>
    </row>
    <row r="154" spans="1:10" ht="16.5" x14ac:dyDescent="0.25">
      <c r="A154" s="23" t="s">
        <v>71</v>
      </c>
      <c r="B154" s="126"/>
      <c r="C154" s="46"/>
      <c r="D154" s="46"/>
      <c r="E154" s="42"/>
      <c r="F154" s="42"/>
      <c r="G154" s="67"/>
      <c r="H154" s="47"/>
      <c r="I154" s="47"/>
      <c r="J154" s="39"/>
    </row>
    <row r="155" spans="1:10" ht="16.5" x14ac:dyDescent="0.25">
      <c r="A155" s="23"/>
      <c r="B155" s="126"/>
      <c r="C155" s="46"/>
      <c r="D155" s="46"/>
      <c r="E155" s="42"/>
      <c r="F155" s="42"/>
      <c r="G155" s="67"/>
      <c r="H155" s="47"/>
      <c r="I155" s="47"/>
      <c r="J155" s="39"/>
    </row>
    <row r="156" spans="1:10" ht="15.75" x14ac:dyDescent="0.25">
      <c r="A156" s="118" t="s">
        <v>335</v>
      </c>
      <c r="B156" s="126"/>
      <c r="C156" s="46"/>
      <c r="D156" s="46"/>
      <c r="E156" s="42"/>
      <c r="F156" s="42"/>
      <c r="G156" s="67"/>
      <c r="H156" s="47"/>
      <c r="I156" s="47"/>
      <c r="J156" s="39"/>
    </row>
    <row r="157" spans="1:10" ht="15.75" x14ac:dyDescent="0.25">
      <c r="A157" s="40"/>
      <c r="B157" s="126"/>
      <c r="C157" s="46"/>
      <c r="D157" s="46"/>
      <c r="E157" s="42"/>
      <c r="F157" s="42"/>
      <c r="G157" s="67"/>
      <c r="H157" s="47"/>
      <c r="I157" s="47"/>
      <c r="J157" s="39"/>
    </row>
    <row r="158" spans="1:10" ht="15.75" x14ac:dyDescent="0.25">
      <c r="A158" s="104" t="s">
        <v>313</v>
      </c>
      <c r="B158" s="127">
        <v>-126.1</v>
      </c>
      <c r="C158" s="119">
        <v>-126.76874543000001</v>
      </c>
      <c r="D158" s="108">
        <v>-112.70158902999999</v>
      </c>
      <c r="E158" s="42"/>
      <c r="F158" s="42"/>
      <c r="G158" s="40"/>
      <c r="H158" s="116"/>
      <c r="I158" s="115"/>
      <c r="J158" s="39"/>
    </row>
    <row r="159" spans="1:10" ht="15.75" x14ac:dyDescent="0.25">
      <c r="A159" s="120" t="s">
        <v>311</v>
      </c>
      <c r="B159" s="71">
        <v>115.24196385802</v>
      </c>
      <c r="C159" s="70">
        <v>114.98294989062799</v>
      </c>
      <c r="D159" s="70">
        <f>109.388294097006+2.4+1.22442624589999</f>
        <v>113.01272034290599</v>
      </c>
      <c r="E159" s="42"/>
      <c r="F159" s="42"/>
      <c r="G159" s="67"/>
      <c r="H159" s="47"/>
      <c r="I159" s="47"/>
      <c r="J159" s="39"/>
    </row>
    <row r="160" spans="1:10" ht="15.75" x14ac:dyDescent="0.25">
      <c r="A160" s="87" t="s">
        <v>314</v>
      </c>
      <c r="B160" s="71">
        <v>15.9299668108</v>
      </c>
      <c r="C160" s="82">
        <v>13.4100575564</v>
      </c>
      <c r="D160" s="82">
        <v>9.3487595600000013</v>
      </c>
      <c r="E160" s="42"/>
      <c r="F160" s="42"/>
      <c r="G160" s="67"/>
      <c r="H160" s="47"/>
      <c r="I160" s="47"/>
      <c r="J160" s="39"/>
    </row>
    <row r="161" spans="1:10" ht="15.75" x14ac:dyDescent="0.25">
      <c r="A161" s="38" t="s">
        <v>58</v>
      </c>
      <c r="B161" s="88">
        <f>SUM(B159:B160)</f>
        <v>131.17193066882001</v>
      </c>
      <c r="C161" s="72">
        <f>SUM(C159:C160)</f>
        <v>128.393007447028</v>
      </c>
      <c r="D161" s="72">
        <f>SUM(D159:D160)</f>
        <v>122.361479902906</v>
      </c>
      <c r="E161" s="42"/>
      <c r="F161" s="42"/>
      <c r="G161" s="67"/>
      <c r="H161" s="47"/>
      <c r="I161" s="47"/>
      <c r="J161" s="39"/>
    </row>
    <row r="162" spans="1:10" ht="16.5" x14ac:dyDescent="0.25">
      <c r="A162" s="121" t="s">
        <v>71</v>
      </c>
      <c r="B162" s="128">
        <f>-B158/B161</f>
        <v>0.96133371947062729</v>
      </c>
      <c r="C162" s="122">
        <f>-C158/C161</f>
        <v>0.9873492953446229</v>
      </c>
      <c r="D162" s="122">
        <f>-D158/D161</f>
        <v>0.92105447825107101</v>
      </c>
      <c r="E162" s="42"/>
      <c r="F162" s="42"/>
      <c r="G162" s="45"/>
      <c r="H162" s="39"/>
      <c r="I162" s="39"/>
      <c r="J162" s="39"/>
    </row>
    <row r="163" spans="1:10" ht="15.75" x14ac:dyDescent="0.25">
      <c r="B163" s="125"/>
      <c r="C163" s="43"/>
      <c r="D163" s="43"/>
      <c r="E163" s="42"/>
      <c r="F163" s="42"/>
      <c r="G163" s="45"/>
      <c r="H163" s="39"/>
      <c r="I163" s="39"/>
      <c r="J163" s="39"/>
    </row>
    <row r="164" spans="1:10" ht="15.75" x14ac:dyDescent="0.25">
      <c r="A164" s="34"/>
      <c r="B164" s="39"/>
      <c r="C164" s="47"/>
      <c r="D164" s="47"/>
      <c r="E164" s="48"/>
      <c r="F164" s="42"/>
      <c r="G164" s="45"/>
      <c r="H164" s="39"/>
      <c r="I164" s="39"/>
      <c r="J164" s="39"/>
    </row>
    <row r="165" spans="1:10" ht="15.75" x14ac:dyDescent="0.25">
      <c r="A165" s="27"/>
      <c r="B165" s="27"/>
      <c r="C165" s="27"/>
      <c r="D165" s="27"/>
      <c r="E165" s="28"/>
    </row>
    <row r="166" spans="1:10" ht="15.75" x14ac:dyDescent="0.25">
      <c r="B166" s="35"/>
      <c r="C166" s="35"/>
      <c r="D166" s="35"/>
      <c r="E166" s="36"/>
      <c r="F166" s="52"/>
      <c r="G166" s="52"/>
      <c r="H166" s="69"/>
      <c r="I166" s="69"/>
    </row>
    <row r="167" spans="1:10" ht="18" x14ac:dyDescent="0.25">
      <c r="A167" s="109" t="s">
        <v>92</v>
      </c>
      <c r="B167" s="27"/>
      <c r="C167" s="27"/>
      <c r="D167" s="27"/>
      <c r="E167" s="45" t="s">
        <v>38</v>
      </c>
    </row>
    <row r="168" spans="1:10" x14ac:dyDescent="0.2">
      <c r="E168" s="42"/>
    </row>
    <row r="169" spans="1:10" ht="16.5" x14ac:dyDescent="0.25">
      <c r="A169" s="26" t="s">
        <v>347</v>
      </c>
      <c r="E169" s="42"/>
    </row>
    <row r="170" spans="1:10" ht="15.75" x14ac:dyDescent="0.25">
      <c r="A170" s="28"/>
      <c r="B170" s="27"/>
      <c r="C170" s="28"/>
      <c r="D170" s="28"/>
      <c r="E170" s="28"/>
      <c r="G170" s="45"/>
      <c r="H170" s="29"/>
    </row>
    <row r="171" spans="1:10" x14ac:dyDescent="0.2">
      <c r="A171" s="96" t="s">
        <v>321</v>
      </c>
      <c r="B171" s="111">
        <f>B47</f>
        <v>11418.43312213</v>
      </c>
      <c r="C171" s="108">
        <v>11907.75905441</v>
      </c>
      <c r="D171" s="108">
        <v>12386.017020220001</v>
      </c>
      <c r="E171" s="42"/>
      <c r="F171" s="42"/>
    </row>
    <row r="172" spans="1:10" x14ac:dyDescent="0.2">
      <c r="A172" s="73" t="s">
        <v>91</v>
      </c>
      <c r="B172" s="71">
        <v>555.35185000000001</v>
      </c>
      <c r="C172" s="70">
        <v>555.35185000000001</v>
      </c>
      <c r="D172" s="70">
        <v>555.35185000000001</v>
      </c>
      <c r="E172" s="70"/>
      <c r="F172" s="70"/>
    </row>
    <row r="173" spans="1:10" ht="16.5" x14ac:dyDescent="0.25">
      <c r="A173" s="26" t="s">
        <v>0</v>
      </c>
      <c r="B173" s="39">
        <f>+B171/B172</f>
        <v>20.560718618529854</v>
      </c>
      <c r="C173" s="39">
        <f>+C171/C172</f>
        <v>21.441828373147583</v>
      </c>
      <c r="D173" s="39">
        <f>+D171/D172</f>
        <v>22.303008480515551</v>
      </c>
      <c r="E173" s="45"/>
      <c r="F173" s="45"/>
    </row>
    <row r="174" spans="1:10" ht="15.75" x14ac:dyDescent="0.25">
      <c r="A174" s="28"/>
      <c r="B174" s="39"/>
      <c r="C174" s="39"/>
      <c r="D174" s="39"/>
      <c r="E174" s="45"/>
      <c r="F174" s="45"/>
    </row>
    <row r="175" spans="1:10" ht="16.5" x14ac:dyDescent="0.25">
      <c r="A175" s="26" t="s">
        <v>83</v>
      </c>
      <c r="F175" s="51"/>
    </row>
    <row r="176" spans="1:10" ht="16.5" x14ac:dyDescent="0.25">
      <c r="A176" s="26"/>
      <c r="F176" s="51"/>
    </row>
    <row r="177" spans="1:8" x14ac:dyDescent="0.2">
      <c r="A177" s="106" t="s">
        <v>321</v>
      </c>
      <c r="B177" s="71">
        <f>B171</f>
        <v>11418.43312213</v>
      </c>
      <c r="C177" s="70">
        <f>C171</f>
        <v>11907.75905441</v>
      </c>
      <c r="D177" s="70">
        <f>D171</f>
        <v>12386.017020220001</v>
      </c>
      <c r="E177" s="42"/>
      <c r="F177" s="42"/>
      <c r="G177" s="42"/>
    </row>
    <row r="178" spans="1:8" x14ac:dyDescent="0.2">
      <c r="A178" s="30" t="s">
        <v>64</v>
      </c>
      <c r="B178" s="71">
        <f>B13</f>
        <v>37.811509809999997</v>
      </c>
      <c r="C178" s="71">
        <f>C13</f>
        <v>34.46875069</v>
      </c>
      <c r="D178" s="71">
        <f>D13</f>
        <v>33.639911040000001</v>
      </c>
      <c r="E178" s="42"/>
      <c r="F178" s="42"/>
      <c r="G178" s="42"/>
    </row>
    <row r="179" spans="1:8" x14ac:dyDescent="0.2">
      <c r="A179" s="30" t="s">
        <v>66</v>
      </c>
      <c r="B179" s="71">
        <v>-438.95133089746002</v>
      </c>
      <c r="C179" s="71">
        <v>-436.56901174066002</v>
      </c>
      <c r="D179" s="71">
        <v>-972.8633317</v>
      </c>
      <c r="E179" s="74"/>
      <c r="F179" s="42"/>
      <c r="G179" s="42"/>
    </row>
    <row r="180" spans="1:8" x14ac:dyDescent="0.2">
      <c r="A180" s="101" t="s">
        <v>67</v>
      </c>
      <c r="B180" s="111">
        <f>B178*-0.2</f>
        <v>-7.5623019619999994</v>
      </c>
      <c r="C180" s="111">
        <f>C178*-0.2</f>
        <v>-6.8937501380000006</v>
      </c>
      <c r="D180" s="111">
        <f>D178*-0.2</f>
        <v>-6.7279822080000002</v>
      </c>
      <c r="E180" s="42"/>
      <c r="F180" s="42"/>
    </row>
    <row r="181" spans="1:8" ht="15.75" x14ac:dyDescent="0.25">
      <c r="A181" s="27" t="s">
        <v>58</v>
      </c>
      <c r="B181" s="88">
        <f>SUM(B177:B180)</f>
        <v>11009.730999080541</v>
      </c>
      <c r="C181" s="88">
        <f>SUM(C177:C180)</f>
        <v>11498.765043221341</v>
      </c>
      <c r="D181" s="88">
        <f>SUM(D177:D180)</f>
        <v>11440.065617352</v>
      </c>
      <c r="E181" s="42"/>
      <c r="F181" s="42"/>
      <c r="G181" s="42"/>
    </row>
    <row r="182" spans="1:8" x14ac:dyDescent="0.2">
      <c r="A182" s="73" t="s">
        <v>91</v>
      </c>
      <c r="B182" s="71">
        <v>555.35185000000001</v>
      </c>
      <c r="C182" s="70">
        <v>555.35185000000001</v>
      </c>
      <c r="D182" s="70">
        <v>555.35185000000001</v>
      </c>
      <c r="E182" s="70"/>
      <c r="F182" s="70"/>
      <c r="G182" s="42"/>
    </row>
    <row r="183" spans="1:8" ht="16.5" x14ac:dyDescent="0.25">
      <c r="A183" s="26" t="s">
        <v>83</v>
      </c>
      <c r="B183" s="39">
        <f>B181/B182</f>
        <v>19.824784952243412</v>
      </c>
      <c r="C183" s="39">
        <f>C181/C182</f>
        <v>20.70536911549199</v>
      </c>
      <c r="D183" s="39">
        <f>D181/D182</f>
        <v>20.599671392743176</v>
      </c>
      <c r="E183" s="45"/>
      <c r="F183" s="45"/>
    </row>
    <row r="184" spans="1:8" ht="15.75" x14ac:dyDescent="0.25">
      <c r="A184" s="75"/>
      <c r="B184" s="27"/>
      <c r="C184" s="27"/>
      <c r="D184" s="27"/>
      <c r="E184" s="28"/>
      <c r="F184" s="51"/>
    </row>
    <row r="185" spans="1:8" ht="16.5" x14ac:dyDescent="0.25">
      <c r="A185" s="26" t="s">
        <v>37</v>
      </c>
      <c r="B185" s="75"/>
      <c r="C185" s="75"/>
      <c r="D185" s="75"/>
      <c r="E185" s="28"/>
      <c r="F185" s="51"/>
      <c r="H185" s="30" t="s">
        <v>38</v>
      </c>
    </row>
    <row r="186" spans="1:8" ht="16.5" x14ac:dyDescent="0.25">
      <c r="A186" s="26"/>
      <c r="B186" s="75"/>
      <c r="C186" s="75"/>
      <c r="D186" s="75"/>
      <c r="E186" s="28"/>
      <c r="F186" s="51"/>
    </row>
    <row r="187" spans="1:8" x14ac:dyDescent="0.2">
      <c r="A187" s="107" t="s">
        <v>91</v>
      </c>
      <c r="B187" s="111">
        <v>555.35185000000001</v>
      </c>
      <c r="C187" s="108">
        <v>555.35185000000001</v>
      </c>
      <c r="D187" s="108">
        <v>555.35185000000001</v>
      </c>
      <c r="E187" s="70"/>
      <c r="F187" s="51"/>
    </row>
    <row r="188" spans="1:8" x14ac:dyDescent="0.2">
      <c r="A188" s="73" t="s">
        <v>65</v>
      </c>
      <c r="B188" s="41">
        <v>34.57</v>
      </c>
      <c r="C188" s="42">
        <v>38.909999999999997</v>
      </c>
      <c r="D188" s="42">
        <v>38.409999999999997</v>
      </c>
      <c r="E188" s="42"/>
      <c r="F188" s="51"/>
    </row>
    <row r="189" spans="1:8" s="27" customFormat="1" ht="16.5" x14ac:dyDescent="0.25">
      <c r="A189" s="26" t="s">
        <v>37</v>
      </c>
      <c r="B189" s="88">
        <f>+B187*B188</f>
        <v>19198.5134545</v>
      </c>
      <c r="C189" s="88">
        <f>+C187*C188</f>
        <v>21608.740483499998</v>
      </c>
      <c r="D189" s="88">
        <f>+D187*D188</f>
        <v>21331.064558499998</v>
      </c>
      <c r="E189" s="45"/>
      <c r="F189" s="51"/>
      <c r="G189" s="29"/>
    </row>
    <row r="190" spans="1:8" ht="15.75" x14ac:dyDescent="0.25">
      <c r="F190" s="51"/>
      <c r="G190" s="28"/>
    </row>
    <row r="191" spans="1:8" s="27" customFormat="1" ht="15.75" hidden="1" x14ac:dyDescent="0.25">
      <c r="A191" s="27" t="s">
        <v>40</v>
      </c>
      <c r="B191" s="88"/>
      <c r="C191" s="72"/>
      <c r="D191" s="72">
        <v>750748018</v>
      </c>
      <c r="E191" s="72"/>
      <c r="F191" s="51"/>
      <c r="G191" s="29"/>
    </row>
    <row r="192" spans="1:8" ht="15.75" hidden="1" x14ac:dyDescent="0.25">
      <c r="G192" s="28"/>
    </row>
    <row r="194" spans="1:8" ht="15.75" hidden="1" x14ac:dyDescent="0.25">
      <c r="A194" s="76" t="s">
        <v>41</v>
      </c>
      <c r="B194" s="77"/>
      <c r="C194" s="77"/>
      <c r="D194" s="77"/>
      <c r="E194" s="78"/>
    </row>
    <row r="195" spans="1:8" ht="15.75" hidden="1" x14ac:dyDescent="0.25">
      <c r="A195" s="79"/>
      <c r="B195" s="35"/>
      <c r="C195" s="35" t="s">
        <v>42</v>
      </c>
      <c r="D195" s="35" t="s">
        <v>43</v>
      </c>
      <c r="E195" s="80"/>
      <c r="F195" s="70"/>
    </row>
    <row r="196" spans="1:8" hidden="1" x14ac:dyDescent="0.2">
      <c r="A196" s="81" t="s">
        <v>44</v>
      </c>
      <c r="B196" s="71"/>
      <c r="C196" s="82">
        <v>560000000</v>
      </c>
      <c r="D196" s="82">
        <v>560000000</v>
      </c>
      <c r="E196" s="82"/>
      <c r="F196" s="82"/>
      <c r="G196" s="82"/>
      <c r="H196" s="71"/>
    </row>
    <row r="197" spans="1:8" hidden="1" x14ac:dyDescent="0.2">
      <c r="A197" s="81" t="s">
        <v>45</v>
      </c>
      <c r="B197" s="129"/>
      <c r="C197" s="83">
        <f>(560000000*365)/365</f>
        <v>560000000</v>
      </c>
      <c r="D197" s="83">
        <f>(560000000*365)/365</f>
        <v>560000000</v>
      </c>
      <c r="E197" s="82"/>
      <c r="F197" s="82"/>
      <c r="G197" s="82"/>
    </row>
    <row r="198" spans="1:8" hidden="1" x14ac:dyDescent="0.2">
      <c r="A198" s="81"/>
      <c r="C198" s="40"/>
      <c r="D198" s="40"/>
      <c r="E198" s="82"/>
    </row>
    <row r="199" spans="1:8" ht="15.75" hidden="1" x14ac:dyDescent="0.25">
      <c r="A199" s="84" t="s">
        <v>46</v>
      </c>
      <c r="B199" s="130"/>
      <c r="C199" s="37"/>
      <c r="D199" s="37"/>
      <c r="E199" s="82"/>
      <c r="H199" s="30" t="s">
        <v>47</v>
      </c>
    </row>
    <row r="200" spans="1:8" hidden="1" x14ac:dyDescent="0.2">
      <c r="A200" s="85" t="s">
        <v>44</v>
      </c>
      <c r="B200" s="131"/>
      <c r="C200" s="86">
        <f>A218</f>
        <v>560000000</v>
      </c>
      <c r="D200" s="86">
        <v>560000000</v>
      </c>
      <c r="E200" s="82"/>
      <c r="F200" s="70"/>
      <c r="G200" s="82"/>
    </row>
    <row r="201" spans="1:8" hidden="1" x14ac:dyDescent="0.2">
      <c r="A201" s="85" t="s">
        <v>45</v>
      </c>
      <c r="B201" s="131"/>
      <c r="C201" s="86">
        <f>A218</f>
        <v>560000000</v>
      </c>
      <c r="D201" s="86">
        <v>560000000</v>
      </c>
      <c r="E201" s="82" t="s">
        <v>38</v>
      </c>
      <c r="F201" s="70"/>
      <c r="G201" s="82"/>
    </row>
    <row r="202" spans="1:8" hidden="1" x14ac:dyDescent="0.2">
      <c r="A202" s="81"/>
      <c r="C202" s="40"/>
      <c r="D202" s="40"/>
      <c r="E202" s="87"/>
      <c r="G202" s="70"/>
    </row>
    <row r="203" spans="1:8" ht="15.75" hidden="1" x14ac:dyDescent="0.25">
      <c r="A203" s="88" t="s">
        <v>48</v>
      </c>
      <c r="B203" s="88"/>
      <c r="C203" s="88"/>
      <c r="D203" s="88"/>
      <c r="E203" s="72"/>
    </row>
    <row r="204" spans="1:8" hidden="1" x14ac:dyDescent="0.2">
      <c r="A204" s="57" t="s">
        <v>49</v>
      </c>
      <c r="C204" s="30" t="s">
        <v>50</v>
      </c>
      <c r="D204" s="30" t="s">
        <v>51</v>
      </c>
    </row>
    <row r="205" spans="1:8" hidden="1" x14ac:dyDescent="0.2">
      <c r="A205" s="57">
        <v>0</v>
      </c>
      <c r="C205" s="30">
        <v>0</v>
      </c>
      <c r="D205" s="30">
        <v>99</v>
      </c>
    </row>
    <row r="206" spans="1:8" ht="15.75" hidden="1" x14ac:dyDescent="0.25">
      <c r="A206" s="71"/>
      <c r="B206" s="71"/>
      <c r="C206" s="71">
        <f>SUM(C205:C205)</f>
        <v>0</v>
      </c>
      <c r="D206" s="71">
        <f>SUM(D205:D205)</f>
        <v>99</v>
      </c>
      <c r="E206" s="28" t="s">
        <v>52</v>
      </c>
      <c r="G206" s="70"/>
    </row>
    <row r="207" spans="1:8" hidden="1" x14ac:dyDescent="0.2">
      <c r="A207" s="71"/>
      <c r="B207" s="71"/>
      <c r="C207" s="71"/>
      <c r="D207" s="71"/>
      <c r="G207" s="70"/>
    </row>
    <row r="208" spans="1:8" ht="15.75" hidden="1" x14ac:dyDescent="0.25">
      <c r="A208" s="88">
        <f>(A205*D205)/99</f>
        <v>0</v>
      </c>
      <c r="B208" s="88"/>
      <c r="C208" s="88"/>
      <c r="D208" s="88"/>
      <c r="E208" s="27" t="s">
        <v>53</v>
      </c>
      <c r="F208" s="28"/>
      <c r="G208" s="89"/>
    </row>
    <row r="209" spans="1:11" ht="15.75" hidden="1" x14ac:dyDescent="0.25">
      <c r="A209" s="71"/>
      <c r="B209" s="71"/>
      <c r="C209" s="71"/>
      <c r="D209" s="71"/>
      <c r="E209" s="28"/>
    </row>
    <row r="210" spans="1:11" ht="15.75" hidden="1" x14ac:dyDescent="0.25">
      <c r="A210" s="71"/>
      <c r="B210" s="71"/>
      <c r="C210" s="71"/>
      <c r="D210" s="71"/>
      <c r="E210" s="28"/>
    </row>
    <row r="211" spans="1:11" ht="15.75" hidden="1" x14ac:dyDescent="0.25">
      <c r="A211" s="27" t="s">
        <v>54</v>
      </c>
      <c r="C211" s="30" t="s">
        <v>38</v>
      </c>
      <c r="F211" s="70"/>
    </row>
    <row r="212" spans="1:11" hidden="1" x14ac:dyDescent="0.2"/>
    <row r="213" spans="1:11" hidden="1" x14ac:dyDescent="0.2">
      <c r="A213" s="71"/>
    </row>
    <row r="214" spans="1:11" hidden="1" x14ac:dyDescent="0.2">
      <c r="A214" s="71">
        <v>560000000</v>
      </c>
      <c r="C214" s="30">
        <f>-C205</f>
        <v>0</v>
      </c>
      <c r="D214" s="30">
        <v>99</v>
      </c>
    </row>
    <row r="215" spans="1:11" hidden="1" x14ac:dyDescent="0.2">
      <c r="A215" s="71">
        <f>A214+C214</f>
        <v>560000000</v>
      </c>
      <c r="D215" s="30">
        <v>0</v>
      </c>
    </row>
    <row r="216" spans="1:11" hidden="1" x14ac:dyDescent="0.2">
      <c r="A216" s="71"/>
      <c r="B216" s="71"/>
      <c r="C216" s="71"/>
      <c r="D216" s="71"/>
    </row>
    <row r="217" spans="1:11" ht="15.75" hidden="1" x14ac:dyDescent="0.25">
      <c r="B217" s="88"/>
      <c r="C217" s="88"/>
      <c r="D217" s="88">
        <f>SUM(D214:D216)</f>
        <v>99</v>
      </c>
      <c r="E217" s="72"/>
    </row>
    <row r="218" spans="1:11" ht="15.75" hidden="1" x14ac:dyDescent="0.25">
      <c r="A218" s="90">
        <f>(A214*D214+A215*D215)/99</f>
        <v>560000000</v>
      </c>
      <c r="F218" s="28"/>
    </row>
    <row r="219" spans="1:11" hidden="1" x14ac:dyDescent="0.2"/>
    <row r="220" spans="1:11" hidden="1" x14ac:dyDescent="0.2">
      <c r="B220" s="71"/>
      <c r="C220" s="71"/>
      <c r="D220" s="71"/>
    </row>
    <row r="221" spans="1:11" hidden="1" x14ac:dyDescent="0.2">
      <c r="A221" s="71"/>
      <c r="B221" s="71"/>
      <c r="C221" s="71"/>
      <c r="D221" s="71"/>
    </row>
    <row r="222" spans="1:11" hidden="1" x14ac:dyDescent="0.2">
      <c r="A222" s="71"/>
      <c r="B222" s="71"/>
      <c r="C222" s="71">
        <f>A214-A208</f>
        <v>560000000</v>
      </c>
      <c r="D222" s="71"/>
    </row>
    <row r="223" spans="1:11" hidden="1" x14ac:dyDescent="0.2"/>
    <row r="224" spans="1:11" s="29" customFormat="1" hidden="1" x14ac:dyDescent="0.2">
      <c r="A224" s="30"/>
      <c r="B224" s="30"/>
      <c r="C224" s="30"/>
      <c r="D224" s="30"/>
      <c r="H224" s="30"/>
      <c r="I224" s="30"/>
      <c r="J224" s="30"/>
      <c r="K224" s="30"/>
    </row>
    <row r="225" spans="1:11" s="29" customFormat="1" hidden="1" x14ac:dyDescent="0.2">
      <c r="A225" s="71"/>
      <c r="B225" s="71"/>
      <c r="C225" s="82"/>
      <c r="D225" s="82"/>
      <c r="H225" s="30"/>
      <c r="I225" s="30"/>
      <c r="J225" s="30"/>
      <c r="K225" s="30"/>
    </row>
    <row r="226" spans="1:11" s="29" customFormat="1" hidden="1" x14ac:dyDescent="0.2">
      <c r="A226" s="30"/>
      <c r="B226" s="71"/>
      <c r="C226" s="82"/>
      <c r="D226" s="82"/>
      <c r="H226" s="30"/>
      <c r="I226" s="30"/>
      <c r="J226" s="30"/>
      <c r="K226" s="30"/>
    </row>
    <row r="227" spans="1:11" s="29" customFormat="1" hidden="1" x14ac:dyDescent="0.2">
      <c r="A227" s="30"/>
      <c r="B227" s="71"/>
      <c r="C227" s="82"/>
      <c r="D227" s="82"/>
      <c r="H227" s="30"/>
      <c r="I227" s="30"/>
      <c r="J227" s="30"/>
      <c r="K227" s="30"/>
    </row>
    <row r="228" spans="1:11" s="29" customFormat="1" hidden="1" x14ac:dyDescent="0.2">
      <c r="A228" s="30"/>
      <c r="B228" s="71"/>
      <c r="C228" s="82"/>
      <c r="D228" s="82"/>
      <c r="H228" s="30"/>
      <c r="I228" s="30"/>
      <c r="J228" s="30"/>
      <c r="K228" s="30"/>
    </row>
  </sheetData>
  <pageMargins left="0.7" right="0.7" top="0.75" bottom="0.75" header="0.3" footer="0.3"/>
  <pageSetup paperSize="9" scale="71" orientation="portrait" r:id="rId1"/>
  <headerFooter alignWithMargins="0"/>
  <rowBreaks count="4" manualBreakCount="4">
    <brk id="56" max="2" man="1"/>
    <brk id="109" max="2" man="1"/>
    <brk id="165" max="2" man="1"/>
    <brk id="21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A886F-E912-4304-8D07-09F5AFDF3A5B}">
  <dimension ref="A1:K637"/>
  <sheetViews>
    <sheetView showGridLines="0" zoomScale="111" workbookViewId="0">
      <selection activeCell="J27" sqref="J27"/>
    </sheetView>
  </sheetViews>
  <sheetFormatPr defaultRowHeight="15" x14ac:dyDescent="0.25"/>
  <cols>
    <col min="1" max="1" width="42.85546875" style="132" customWidth="1"/>
    <col min="2" max="2" width="11.42578125" style="132" customWidth="1"/>
    <col min="3" max="8" width="14.28515625" style="132" customWidth="1"/>
    <col min="9" max="9" width="16.5703125" style="132" customWidth="1"/>
    <col min="10" max="10" width="14.28515625" style="132" customWidth="1"/>
    <col min="11" max="11" width="14.85546875" style="132" bestFit="1" customWidth="1"/>
    <col min="12" max="16384" width="9.140625" style="132"/>
  </cols>
  <sheetData>
    <row r="1" spans="1:10" x14ac:dyDescent="0.25">
      <c r="A1" s="156" t="s">
        <v>95</v>
      </c>
      <c r="B1" s="156"/>
      <c r="C1" s="156"/>
      <c r="D1" s="156"/>
      <c r="E1" s="156"/>
      <c r="F1" s="156"/>
      <c r="G1" s="156"/>
      <c r="H1" s="156"/>
      <c r="I1" s="156"/>
      <c r="J1" s="156"/>
    </row>
    <row r="2" spans="1:10" x14ac:dyDescent="0.25">
      <c r="A2" s="156" t="s">
        <v>349</v>
      </c>
      <c r="B2" s="156"/>
      <c r="C2" s="156"/>
      <c r="D2" s="156"/>
      <c r="E2" s="156"/>
      <c r="F2" s="156"/>
      <c r="G2" s="156"/>
      <c r="H2" s="156"/>
      <c r="I2" s="156"/>
      <c r="J2" s="156"/>
    </row>
    <row r="3" spans="1:10" x14ac:dyDescent="0.25">
      <c r="A3" s="156" t="s">
        <v>96</v>
      </c>
      <c r="B3" s="156"/>
      <c r="C3" s="156"/>
      <c r="D3" s="156"/>
      <c r="E3" s="156"/>
      <c r="F3" s="156"/>
      <c r="G3" s="156"/>
      <c r="H3" s="156"/>
      <c r="I3" s="156"/>
      <c r="J3" s="156"/>
    </row>
    <row r="4" spans="1:10" x14ac:dyDescent="0.25">
      <c r="A4" s="156" t="s">
        <v>94</v>
      </c>
      <c r="B4" s="156"/>
      <c r="C4" s="156"/>
      <c r="D4" s="156"/>
      <c r="E4" s="156"/>
      <c r="F4" s="156"/>
      <c r="G4" s="156"/>
      <c r="H4" s="156"/>
      <c r="I4" s="156"/>
      <c r="J4" s="156"/>
    </row>
    <row r="5" spans="1:10" ht="15.75" x14ac:dyDescent="0.25">
      <c r="A5" s="155" t="s">
        <v>350</v>
      </c>
      <c r="B5" s="155"/>
      <c r="C5" s="155"/>
      <c r="D5" s="155"/>
      <c r="E5" s="155"/>
      <c r="F5" s="155"/>
      <c r="G5" s="155"/>
      <c r="H5" s="155"/>
      <c r="I5" s="155"/>
      <c r="J5" s="155"/>
    </row>
    <row r="6" spans="1:10" ht="27.75" customHeight="1" x14ac:dyDescent="0.25">
      <c r="A6" s="133"/>
      <c r="B6" s="133"/>
      <c r="C6" s="134" t="s">
        <v>351</v>
      </c>
      <c r="D6" s="134" t="s">
        <v>352</v>
      </c>
      <c r="E6" s="134" t="s">
        <v>353</v>
      </c>
      <c r="F6" s="134" t="s">
        <v>354</v>
      </c>
      <c r="G6" s="134" t="s">
        <v>355</v>
      </c>
      <c r="H6" s="134" t="s">
        <v>356</v>
      </c>
      <c r="I6" s="134" t="s">
        <v>97</v>
      </c>
      <c r="J6" s="134" t="s">
        <v>357</v>
      </c>
    </row>
    <row r="7" spans="1:10" x14ac:dyDescent="0.25">
      <c r="A7" s="135" t="s">
        <v>98</v>
      </c>
      <c r="B7" s="136"/>
      <c r="C7" s="137"/>
      <c r="D7" s="137"/>
      <c r="E7" s="137"/>
      <c r="F7" s="137"/>
      <c r="G7" s="137"/>
      <c r="H7" s="137"/>
      <c r="I7" s="137"/>
      <c r="J7" s="137"/>
    </row>
    <row r="8" spans="1:10" x14ac:dyDescent="0.25">
      <c r="A8" s="138" t="s">
        <v>358</v>
      </c>
      <c r="B8" s="133"/>
      <c r="C8" s="139"/>
      <c r="D8" s="140">
        <v>1473081362.9400001</v>
      </c>
      <c r="E8" s="139"/>
      <c r="F8" s="140">
        <v>97229823.959999993</v>
      </c>
      <c r="G8" s="139"/>
      <c r="H8" s="139"/>
      <c r="I8" s="139"/>
      <c r="J8" s="140">
        <v>1570311186.9000001</v>
      </c>
    </row>
    <row r="9" spans="1:10" x14ac:dyDescent="0.25">
      <c r="A9" s="138" t="s">
        <v>359</v>
      </c>
      <c r="B9" s="133"/>
      <c r="C9" s="139"/>
      <c r="D9" s="139"/>
      <c r="E9" s="139"/>
      <c r="F9" s="140">
        <v>244273050.97999999</v>
      </c>
      <c r="G9" s="139"/>
      <c r="H9" s="139"/>
      <c r="I9" s="139"/>
      <c r="J9" s="140">
        <v>244273050.97999999</v>
      </c>
    </row>
    <row r="10" spans="1:10" x14ac:dyDescent="0.25">
      <c r="A10" s="138" t="s">
        <v>360</v>
      </c>
      <c r="B10" s="133"/>
      <c r="C10" s="140">
        <v>4822736734.7799997</v>
      </c>
      <c r="D10" s="140">
        <v>1315063373.6500001</v>
      </c>
      <c r="E10" s="140">
        <v>102985845.01000001</v>
      </c>
      <c r="F10" s="140">
        <v>1167611.1399999999</v>
      </c>
      <c r="G10" s="139"/>
      <c r="H10" s="140">
        <v>-67524.789999999994</v>
      </c>
      <c r="I10" s="139"/>
      <c r="J10" s="140">
        <v>6241886039.79</v>
      </c>
    </row>
    <row r="11" spans="1:10" x14ac:dyDescent="0.25">
      <c r="A11" s="138" t="s">
        <v>361</v>
      </c>
      <c r="B11" s="133"/>
      <c r="C11" s="140">
        <v>4822736734.7799997</v>
      </c>
      <c r="D11" s="140">
        <v>2788144736.5900002</v>
      </c>
      <c r="E11" s="140">
        <v>102985845.01000001</v>
      </c>
      <c r="F11" s="140">
        <v>342670486.07999998</v>
      </c>
      <c r="G11" s="139"/>
      <c r="H11" s="140">
        <v>-67524.789999999994</v>
      </c>
      <c r="I11" s="139"/>
      <c r="J11" s="140">
        <v>8056470277.6700001</v>
      </c>
    </row>
    <row r="12" spans="1:10" x14ac:dyDescent="0.25">
      <c r="A12" s="138" t="s">
        <v>362</v>
      </c>
      <c r="B12" s="133"/>
      <c r="C12" s="139"/>
      <c r="D12" s="139"/>
      <c r="E12" s="139"/>
      <c r="F12" s="140">
        <v>4250</v>
      </c>
      <c r="G12" s="139"/>
      <c r="H12" s="139"/>
      <c r="I12" s="139"/>
      <c r="J12" s="140">
        <v>4250</v>
      </c>
    </row>
    <row r="13" spans="1:10" x14ac:dyDescent="0.25">
      <c r="A13" s="138" t="s">
        <v>363</v>
      </c>
      <c r="B13" s="133"/>
      <c r="C13" s="139"/>
      <c r="D13" s="139"/>
      <c r="E13" s="139"/>
      <c r="F13" s="140">
        <v>716035243.21000004</v>
      </c>
      <c r="G13" s="139"/>
      <c r="H13" s="139"/>
      <c r="I13" s="139"/>
      <c r="J13" s="140">
        <v>716035243.21000004</v>
      </c>
    </row>
    <row r="14" spans="1:10" x14ac:dyDescent="0.25">
      <c r="A14" s="138" t="s">
        <v>364</v>
      </c>
      <c r="B14" s="133"/>
      <c r="C14" s="139"/>
      <c r="D14" s="139"/>
      <c r="E14" s="139"/>
      <c r="F14" s="140">
        <v>716039493.21000004</v>
      </c>
      <c r="G14" s="139"/>
      <c r="H14" s="139"/>
      <c r="I14" s="139"/>
      <c r="J14" s="140">
        <v>716039493.21000004</v>
      </c>
    </row>
    <row r="15" spans="1:10" x14ac:dyDescent="0.25">
      <c r="A15" s="138" t="s">
        <v>99</v>
      </c>
      <c r="B15" s="133"/>
      <c r="C15" s="140">
        <v>4822736734.7799997</v>
      </c>
      <c r="D15" s="140">
        <v>2788144736.5900002</v>
      </c>
      <c r="E15" s="140">
        <v>102985845.01000001</v>
      </c>
      <c r="F15" s="140">
        <v>1058709979.29</v>
      </c>
      <c r="G15" s="139"/>
      <c r="H15" s="140">
        <v>-67524.789999999994</v>
      </c>
      <c r="I15" s="139"/>
      <c r="J15" s="140">
        <v>8772509770.8799992</v>
      </c>
    </row>
    <row r="16" spans="1:10" x14ac:dyDescent="0.25">
      <c r="A16" s="138" t="s">
        <v>100</v>
      </c>
      <c r="B16" s="133"/>
      <c r="C16" s="139"/>
      <c r="D16" s="139"/>
      <c r="E16" s="139"/>
      <c r="F16" s="140">
        <v>253929.37</v>
      </c>
      <c r="G16" s="139"/>
      <c r="H16" s="139"/>
      <c r="I16" s="139"/>
      <c r="J16" s="140">
        <v>253929.37</v>
      </c>
    </row>
    <row r="17" spans="1:10" x14ac:dyDescent="0.25">
      <c r="A17" s="138" t="s">
        <v>101</v>
      </c>
      <c r="B17" s="133"/>
      <c r="C17" s="140">
        <v>-234107880.62</v>
      </c>
      <c r="D17" s="140">
        <v>-79493626.329999998</v>
      </c>
      <c r="E17" s="140">
        <v>-76187444.909999996</v>
      </c>
      <c r="F17" s="140">
        <v>-8150682.5700000003</v>
      </c>
      <c r="G17" s="139"/>
      <c r="H17" s="139"/>
      <c r="I17" s="139"/>
      <c r="J17" s="140">
        <v>-397939634.43000001</v>
      </c>
    </row>
    <row r="18" spans="1:10" x14ac:dyDescent="0.25">
      <c r="A18" s="138" t="s">
        <v>102</v>
      </c>
      <c r="B18" s="133"/>
      <c r="C18" s="140">
        <v>4588628854.1599998</v>
      </c>
      <c r="D18" s="140">
        <v>2708651110.2600002</v>
      </c>
      <c r="E18" s="140">
        <v>26798400.100000001</v>
      </c>
      <c r="F18" s="140">
        <v>1050813226.09</v>
      </c>
      <c r="G18" s="139"/>
      <c r="H18" s="140">
        <v>-67524.789999999994</v>
      </c>
      <c r="I18" s="139"/>
      <c r="J18" s="140">
        <v>8374824065.8299999</v>
      </c>
    </row>
    <row r="19" spans="1:10" x14ac:dyDescent="0.25">
      <c r="A19" s="141" t="s">
        <v>103</v>
      </c>
      <c r="B19" s="142"/>
      <c r="C19" s="143">
        <v>4588628854.1599998</v>
      </c>
      <c r="D19" s="143">
        <v>2708651110.2600002</v>
      </c>
      <c r="E19" s="143">
        <v>26798400.100000001</v>
      </c>
      <c r="F19" s="143">
        <v>1050813226.09</v>
      </c>
      <c r="G19" s="144"/>
      <c r="H19" s="143">
        <v>-67524.789999999994</v>
      </c>
      <c r="I19" s="144"/>
      <c r="J19" s="143">
        <v>8374824065.8299999</v>
      </c>
    </row>
    <row r="20" spans="1:10" x14ac:dyDescent="0.25">
      <c r="A20" s="138" t="s">
        <v>365</v>
      </c>
      <c r="B20" s="138" t="s">
        <v>104</v>
      </c>
      <c r="C20" s="140">
        <v>28822607.27</v>
      </c>
      <c r="D20" s="139"/>
      <c r="E20" s="139"/>
      <c r="F20" s="140">
        <v>49875720.350000001</v>
      </c>
      <c r="G20" s="140">
        <v>5921743.54</v>
      </c>
      <c r="H20" s="139"/>
      <c r="I20" s="139"/>
      <c r="J20" s="140">
        <v>84620071.159999996</v>
      </c>
    </row>
    <row r="21" spans="1:10" x14ac:dyDescent="0.25">
      <c r="A21" s="133"/>
      <c r="B21" s="138" t="s">
        <v>105</v>
      </c>
      <c r="C21" s="139"/>
      <c r="D21" s="140">
        <v>11295654.189999999</v>
      </c>
      <c r="E21" s="139"/>
      <c r="F21" s="139"/>
      <c r="G21" s="139"/>
      <c r="H21" s="139"/>
      <c r="I21" s="139"/>
      <c r="J21" s="140">
        <v>11295654.189999999</v>
      </c>
    </row>
    <row r="22" spans="1:10" x14ac:dyDescent="0.25">
      <c r="A22" s="133"/>
      <c r="B22" s="138" t="s">
        <v>106</v>
      </c>
      <c r="C22" s="139"/>
      <c r="D22" s="140">
        <v>55314.5</v>
      </c>
      <c r="E22" s="139"/>
      <c r="F22" s="139"/>
      <c r="G22" s="139"/>
      <c r="H22" s="139"/>
      <c r="I22" s="139"/>
      <c r="J22" s="140">
        <v>55314.5</v>
      </c>
    </row>
    <row r="23" spans="1:10" x14ac:dyDescent="0.25">
      <c r="A23" s="133"/>
      <c r="B23" s="138" t="s">
        <v>107</v>
      </c>
      <c r="C23" s="140"/>
      <c r="D23" s="140">
        <v>11350968.689999999</v>
      </c>
      <c r="E23" s="139"/>
      <c r="F23" s="140">
        <v>49875720.350000001</v>
      </c>
      <c r="G23" s="140">
        <v>5921743.54</v>
      </c>
      <c r="H23" s="139"/>
      <c r="I23" s="139"/>
      <c r="J23" s="140">
        <v>95971039.849999994</v>
      </c>
    </row>
    <row r="24" spans="1:10" x14ac:dyDescent="0.25">
      <c r="A24" s="138" t="s">
        <v>366</v>
      </c>
      <c r="B24" s="138" t="s">
        <v>108</v>
      </c>
      <c r="C24" s="139"/>
      <c r="D24" s="140">
        <v>6818730.1799999997</v>
      </c>
      <c r="E24" s="139"/>
      <c r="F24" s="139"/>
      <c r="G24" s="139"/>
      <c r="H24" s="139"/>
      <c r="I24" s="139"/>
      <c r="J24" s="140">
        <v>6818730.1799999997</v>
      </c>
    </row>
    <row r="25" spans="1:10" x14ac:dyDescent="0.25">
      <c r="A25" s="133"/>
      <c r="B25" s="138" t="s">
        <v>109</v>
      </c>
      <c r="C25" s="139"/>
      <c r="D25" s="140">
        <v>48488318.329999998</v>
      </c>
      <c r="E25" s="139"/>
      <c r="F25" s="140">
        <v>49436629.789999999</v>
      </c>
      <c r="G25" s="139"/>
      <c r="H25" s="139"/>
      <c r="I25" s="139"/>
      <c r="J25" s="140">
        <v>97924948.120000005</v>
      </c>
    </row>
    <row r="26" spans="1:10" x14ac:dyDescent="0.25">
      <c r="A26" s="133"/>
      <c r="B26" s="138" t="s">
        <v>110</v>
      </c>
      <c r="C26" s="139"/>
      <c r="D26" s="140">
        <v>2519229.66</v>
      </c>
      <c r="E26" s="139"/>
      <c r="F26" s="139"/>
      <c r="G26" s="139"/>
      <c r="H26" s="139"/>
      <c r="I26" s="139"/>
      <c r="J26" s="140">
        <v>2519229.66</v>
      </c>
    </row>
    <row r="27" spans="1:10" x14ac:dyDescent="0.25">
      <c r="A27" s="133"/>
      <c r="B27" s="138" t="s">
        <v>107</v>
      </c>
      <c r="C27" s="139"/>
      <c r="D27" s="140">
        <v>57826278.170000002</v>
      </c>
      <c r="E27" s="139"/>
      <c r="F27" s="140">
        <v>49436629.789999999</v>
      </c>
      <c r="G27" s="139"/>
      <c r="H27" s="139"/>
      <c r="I27" s="139"/>
      <c r="J27" s="140">
        <v>107262907.95999999</v>
      </c>
    </row>
    <row r="28" spans="1:10" x14ac:dyDescent="0.25">
      <c r="A28" s="138" t="s">
        <v>111</v>
      </c>
      <c r="B28" s="138" t="s">
        <v>104</v>
      </c>
      <c r="C28" s="140">
        <v>28822607.27</v>
      </c>
      <c r="D28" s="139"/>
      <c r="E28" s="139"/>
      <c r="F28" s="140">
        <v>49875720.350000001</v>
      </c>
      <c r="G28" s="140">
        <v>5921743.54</v>
      </c>
      <c r="H28" s="139"/>
      <c r="I28" s="139"/>
      <c r="J28" s="140">
        <v>84620071.159999996</v>
      </c>
    </row>
    <row r="29" spans="1:10" x14ac:dyDescent="0.25">
      <c r="A29" s="133"/>
      <c r="B29" s="138" t="s">
        <v>105</v>
      </c>
      <c r="C29" s="139"/>
      <c r="D29" s="140">
        <v>11295654.189999999</v>
      </c>
      <c r="E29" s="139"/>
      <c r="F29" s="139"/>
      <c r="G29" s="139"/>
      <c r="H29" s="139"/>
      <c r="I29" s="139"/>
      <c r="J29" s="140">
        <v>11295654.189999999</v>
      </c>
    </row>
    <row r="30" spans="1:10" x14ac:dyDescent="0.25">
      <c r="A30" s="133"/>
      <c r="B30" s="138" t="s">
        <v>108</v>
      </c>
      <c r="C30" s="139"/>
      <c r="D30" s="140">
        <v>6818730.1799999997</v>
      </c>
      <c r="E30" s="139"/>
      <c r="F30" s="139"/>
      <c r="G30" s="139"/>
      <c r="H30" s="139"/>
      <c r="I30" s="139"/>
      <c r="J30" s="140">
        <v>6818730.1799999997</v>
      </c>
    </row>
    <row r="31" spans="1:10" x14ac:dyDescent="0.25">
      <c r="A31" s="133"/>
      <c r="B31" s="138" t="s">
        <v>109</v>
      </c>
      <c r="C31" s="139"/>
      <c r="D31" s="140">
        <v>48488318.329999998</v>
      </c>
      <c r="E31" s="139"/>
      <c r="F31" s="140">
        <v>49436629.789999999</v>
      </c>
      <c r="G31" s="139"/>
      <c r="H31" s="139"/>
      <c r="I31" s="139"/>
      <c r="J31" s="140">
        <v>97924948.120000005</v>
      </c>
    </row>
    <row r="32" spans="1:10" x14ac:dyDescent="0.25">
      <c r="A32" s="133"/>
      <c r="B32" s="138" t="s">
        <v>110</v>
      </c>
      <c r="C32" s="139"/>
      <c r="D32" s="140">
        <v>2519229.66</v>
      </c>
      <c r="E32" s="139"/>
      <c r="F32" s="139"/>
      <c r="G32" s="139"/>
      <c r="H32" s="139"/>
      <c r="I32" s="139"/>
      <c r="J32" s="140">
        <v>2519229.66</v>
      </c>
    </row>
    <row r="33" spans="1:10" x14ac:dyDescent="0.25">
      <c r="A33" s="133"/>
      <c r="B33" s="138" t="s">
        <v>106</v>
      </c>
      <c r="C33" s="139"/>
      <c r="D33" s="140">
        <v>55314.5</v>
      </c>
      <c r="E33" s="139"/>
      <c r="F33" s="139"/>
      <c r="G33" s="139"/>
      <c r="H33" s="139"/>
      <c r="I33" s="139"/>
      <c r="J33" s="140">
        <v>55314.5</v>
      </c>
    </row>
    <row r="34" spans="1:10" x14ac:dyDescent="0.25">
      <c r="A34" s="133"/>
      <c r="B34" s="138" t="s">
        <v>107</v>
      </c>
      <c r="C34" s="140">
        <v>28822607.27</v>
      </c>
      <c r="D34" s="140">
        <v>69177246.859999999</v>
      </c>
      <c r="E34" s="139"/>
      <c r="F34" s="140">
        <v>99312350.140000001</v>
      </c>
      <c r="G34" s="140">
        <v>5921743.54</v>
      </c>
      <c r="H34" s="139"/>
      <c r="I34" s="139"/>
      <c r="J34" s="140">
        <v>203233947.81</v>
      </c>
    </row>
    <row r="35" spans="1:10" x14ac:dyDescent="0.25">
      <c r="A35" s="138" t="s">
        <v>367</v>
      </c>
      <c r="B35" s="138" t="s">
        <v>112</v>
      </c>
      <c r="C35" s="139"/>
      <c r="D35" s="139"/>
      <c r="E35" s="139"/>
      <c r="F35" s="139"/>
      <c r="G35" s="139"/>
      <c r="H35" s="139"/>
      <c r="I35" s="140">
        <v>-444836.16</v>
      </c>
      <c r="J35" s="140">
        <v>-444836.16</v>
      </c>
    </row>
    <row r="36" spans="1:10" x14ac:dyDescent="0.25">
      <c r="A36" s="133"/>
      <c r="B36" s="138" t="s">
        <v>113</v>
      </c>
      <c r="C36" s="140">
        <v>-727907.05</v>
      </c>
      <c r="D36" s="140">
        <v>28888333.649999999</v>
      </c>
      <c r="E36" s="139"/>
      <c r="F36" s="140">
        <v>1259483.0900000001</v>
      </c>
      <c r="G36" s="140">
        <v>2402400.0299999998</v>
      </c>
      <c r="H36" s="139"/>
      <c r="I36" s="139"/>
      <c r="J36" s="140">
        <v>31822309.719999999</v>
      </c>
    </row>
    <row r="37" spans="1:10" x14ac:dyDescent="0.25">
      <c r="A37" s="133"/>
      <c r="B37" s="138" t="s">
        <v>114</v>
      </c>
      <c r="C37" s="140">
        <v>148139586.97</v>
      </c>
      <c r="D37" s="139"/>
      <c r="E37" s="140">
        <v>1108376.71</v>
      </c>
      <c r="F37" s="140">
        <v>72370232.189999998</v>
      </c>
      <c r="G37" s="140">
        <v>19135759.579999998</v>
      </c>
      <c r="H37" s="139"/>
      <c r="I37" s="140">
        <v>-11702693.619999999</v>
      </c>
      <c r="J37" s="140">
        <v>229051261.83000001</v>
      </c>
    </row>
    <row r="38" spans="1:10" x14ac:dyDescent="0.25">
      <c r="A38" s="133"/>
      <c r="B38" s="138" t="s">
        <v>115</v>
      </c>
      <c r="C38" s="140">
        <v>91.7</v>
      </c>
      <c r="D38" s="140">
        <v>92054446.650000006</v>
      </c>
      <c r="E38" s="139"/>
      <c r="F38" s="139"/>
      <c r="G38" s="139"/>
      <c r="H38" s="139"/>
      <c r="I38" s="139"/>
      <c r="J38" s="140">
        <v>92054538.349999994</v>
      </c>
    </row>
    <row r="39" spans="1:10" x14ac:dyDescent="0.25">
      <c r="A39" s="133"/>
      <c r="B39" s="138" t="s">
        <v>116</v>
      </c>
      <c r="C39" s="140">
        <v>10100804.529999999</v>
      </c>
      <c r="D39" s="140">
        <v>2838162.31</v>
      </c>
      <c r="E39" s="140">
        <v>12298.4</v>
      </c>
      <c r="F39" s="140">
        <v>2372981.67</v>
      </c>
      <c r="G39" s="140">
        <v>241742.66</v>
      </c>
      <c r="H39" s="139"/>
      <c r="I39" s="139"/>
      <c r="J39" s="140">
        <v>15565989.58</v>
      </c>
    </row>
    <row r="40" spans="1:10" x14ac:dyDescent="0.25">
      <c r="A40" s="133"/>
      <c r="B40" s="138" t="s">
        <v>117</v>
      </c>
      <c r="C40" s="139"/>
      <c r="D40" s="140">
        <v>23841</v>
      </c>
      <c r="E40" s="139"/>
      <c r="F40" s="139"/>
      <c r="G40" s="139"/>
      <c r="H40" s="139"/>
      <c r="I40" s="139"/>
      <c r="J40" s="140">
        <v>23841</v>
      </c>
    </row>
    <row r="41" spans="1:10" x14ac:dyDescent="0.25">
      <c r="A41" s="133"/>
      <c r="B41" s="138" t="s">
        <v>107</v>
      </c>
      <c r="C41" s="140">
        <v>157512576.16</v>
      </c>
      <c r="D41" s="140">
        <v>123804783.61</v>
      </c>
      <c r="E41" s="140">
        <v>1120675.1100000001</v>
      </c>
      <c r="F41" s="140">
        <v>76002696.950000003</v>
      </c>
      <c r="G41" s="140">
        <v>21779902.27</v>
      </c>
      <c r="H41" s="139"/>
      <c r="I41" s="140">
        <v>-12147529.779999999</v>
      </c>
      <c r="J41" s="140">
        <v>368073104.31999999</v>
      </c>
    </row>
    <row r="42" spans="1:10" x14ac:dyDescent="0.25">
      <c r="A42" s="138" t="s">
        <v>368</v>
      </c>
      <c r="B42" s="138" t="s">
        <v>118</v>
      </c>
      <c r="C42" s="139"/>
      <c r="D42" s="140">
        <v>-20905214.649999999</v>
      </c>
      <c r="E42" s="139"/>
      <c r="F42" s="140">
        <v>416007.96</v>
      </c>
      <c r="G42" s="139"/>
      <c r="H42" s="139"/>
      <c r="I42" s="139"/>
      <c r="J42" s="140">
        <v>-20489206.690000001</v>
      </c>
    </row>
    <row r="43" spans="1:10" x14ac:dyDescent="0.25">
      <c r="A43" s="133"/>
      <c r="B43" s="138" t="s">
        <v>108</v>
      </c>
      <c r="C43" s="139"/>
      <c r="D43" s="140">
        <v>86284415.269999996</v>
      </c>
      <c r="E43" s="139"/>
      <c r="F43" s="140">
        <v>8102796.8499999996</v>
      </c>
      <c r="G43" s="139"/>
      <c r="H43" s="139"/>
      <c r="I43" s="139"/>
      <c r="J43" s="140">
        <v>94387212.120000005</v>
      </c>
    </row>
    <row r="44" spans="1:10" x14ac:dyDescent="0.25">
      <c r="A44" s="133"/>
      <c r="B44" s="138" t="s">
        <v>119</v>
      </c>
      <c r="C44" s="139"/>
      <c r="D44" s="140">
        <v>-2284768.54</v>
      </c>
      <c r="E44" s="139"/>
      <c r="F44" s="140">
        <v>-1119898.8899999999</v>
      </c>
      <c r="G44" s="139"/>
      <c r="H44" s="139"/>
      <c r="I44" s="139"/>
      <c r="J44" s="140">
        <v>-3404667.43</v>
      </c>
    </row>
    <row r="45" spans="1:10" x14ac:dyDescent="0.25">
      <c r="A45" s="133"/>
      <c r="B45" s="138" t="s">
        <v>107</v>
      </c>
      <c r="C45" s="139"/>
      <c r="D45" s="140">
        <v>63094432.079999998</v>
      </c>
      <c r="E45" s="139"/>
      <c r="F45" s="140">
        <v>7398905.9199999999</v>
      </c>
      <c r="G45" s="139"/>
      <c r="H45" s="139"/>
      <c r="I45" s="139"/>
      <c r="J45" s="140">
        <v>70493338</v>
      </c>
    </row>
    <row r="46" spans="1:10" x14ac:dyDescent="0.25">
      <c r="A46" s="138" t="s">
        <v>369</v>
      </c>
      <c r="B46" s="138" t="s">
        <v>112</v>
      </c>
      <c r="C46" s="139"/>
      <c r="D46" s="139"/>
      <c r="E46" s="139"/>
      <c r="F46" s="139"/>
      <c r="G46" s="139"/>
      <c r="H46" s="139"/>
      <c r="I46" s="140">
        <v>-444836.16</v>
      </c>
      <c r="J46" s="140">
        <v>-444836.16</v>
      </c>
    </row>
    <row r="47" spans="1:10" x14ac:dyDescent="0.25">
      <c r="A47" s="133"/>
      <c r="B47" s="138" t="s">
        <v>113</v>
      </c>
      <c r="C47" s="140">
        <v>-727907.05</v>
      </c>
      <c r="D47" s="140">
        <v>28888333.649999999</v>
      </c>
      <c r="E47" s="139"/>
      <c r="F47" s="140">
        <v>1259483.0900000001</v>
      </c>
      <c r="G47" s="140">
        <v>2402400.0299999998</v>
      </c>
      <c r="H47" s="139"/>
      <c r="I47" s="139"/>
      <c r="J47" s="140">
        <v>31822309.719999999</v>
      </c>
    </row>
    <row r="48" spans="1:10" x14ac:dyDescent="0.25">
      <c r="A48" s="133"/>
      <c r="B48" s="138" t="s">
        <v>114</v>
      </c>
      <c r="C48" s="140">
        <v>148139586.97</v>
      </c>
      <c r="D48" s="139"/>
      <c r="E48" s="140">
        <v>1108376.71</v>
      </c>
      <c r="F48" s="140">
        <v>72370232.189999998</v>
      </c>
      <c r="G48" s="140">
        <v>19135759.579999998</v>
      </c>
      <c r="H48" s="139"/>
      <c r="I48" s="140">
        <v>-11702693.619999999</v>
      </c>
      <c r="J48" s="140">
        <v>229051261.83000001</v>
      </c>
    </row>
    <row r="49" spans="1:10" x14ac:dyDescent="0.25">
      <c r="A49" s="133"/>
      <c r="B49" s="138" t="s">
        <v>115</v>
      </c>
      <c r="C49" s="140">
        <v>91.7</v>
      </c>
      <c r="D49" s="140">
        <v>92054446.650000006</v>
      </c>
      <c r="E49" s="139"/>
      <c r="F49" s="139"/>
      <c r="G49" s="139"/>
      <c r="H49" s="139"/>
      <c r="I49" s="139"/>
      <c r="J49" s="140">
        <v>92054538.349999994</v>
      </c>
    </row>
    <row r="50" spans="1:10" x14ac:dyDescent="0.25">
      <c r="A50" s="133"/>
      <c r="B50" s="138" t="s">
        <v>116</v>
      </c>
      <c r="C50" s="140">
        <v>10100804.529999999</v>
      </c>
      <c r="D50" s="140">
        <v>2838162.31</v>
      </c>
      <c r="E50" s="140">
        <v>12298.4</v>
      </c>
      <c r="F50" s="140">
        <v>2372981.67</v>
      </c>
      <c r="G50" s="140">
        <v>241742.66</v>
      </c>
      <c r="H50" s="139"/>
      <c r="I50" s="139"/>
      <c r="J50" s="140">
        <v>15565989.58</v>
      </c>
    </row>
    <row r="51" spans="1:10" x14ac:dyDescent="0.25">
      <c r="A51" s="133"/>
      <c r="B51" s="138" t="s">
        <v>118</v>
      </c>
      <c r="C51" s="139"/>
      <c r="D51" s="140">
        <v>-20905214.649999999</v>
      </c>
      <c r="E51" s="139"/>
      <c r="F51" s="140">
        <v>416007.96</v>
      </c>
      <c r="G51" s="139"/>
      <c r="H51" s="139"/>
      <c r="I51" s="139"/>
      <c r="J51" s="140">
        <v>-20489206.690000001</v>
      </c>
    </row>
    <row r="52" spans="1:10" x14ac:dyDescent="0.25">
      <c r="A52" s="133"/>
      <c r="B52" s="138" t="s">
        <v>108</v>
      </c>
      <c r="C52" s="139"/>
      <c r="D52" s="140">
        <v>86284415.269999996</v>
      </c>
      <c r="E52" s="139"/>
      <c r="F52" s="140">
        <v>8102796.8499999996</v>
      </c>
      <c r="G52" s="139"/>
      <c r="H52" s="139"/>
      <c r="I52" s="139"/>
      <c r="J52" s="140">
        <v>94387212.120000005</v>
      </c>
    </row>
    <row r="53" spans="1:10" x14ac:dyDescent="0.25">
      <c r="A53" s="133"/>
      <c r="B53" s="138" t="s">
        <v>119</v>
      </c>
      <c r="C53" s="139"/>
      <c r="D53" s="140">
        <v>-2284768.54</v>
      </c>
      <c r="E53" s="139"/>
      <c r="F53" s="140">
        <v>-1119898.8899999999</v>
      </c>
      <c r="G53" s="139"/>
      <c r="H53" s="139"/>
      <c r="I53" s="139"/>
      <c r="J53" s="140">
        <v>-3404667.43</v>
      </c>
    </row>
    <row r="54" spans="1:10" x14ac:dyDescent="0.25">
      <c r="A54" s="133"/>
      <c r="B54" s="138" t="s">
        <v>117</v>
      </c>
      <c r="C54" s="139"/>
      <c r="D54" s="140">
        <v>23841</v>
      </c>
      <c r="E54" s="139"/>
      <c r="F54" s="139"/>
      <c r="G54" s="139"/>
      <c r="H54" s="139"/>
      <c r="I54" s="139"/>
      <c r="J54" s="140">
        <v>23841</v>
      </c>
    </row>
    <row r="55" spans="1:10" x14ac:dyDescent="0.25">
      <c r="A55" s="133"/>
      <c r="B55" s="138" t="s">
        <v>107</v>
      </c>
      <c r="C55" s="140">
        <v>157512576.16</v>
      </c>
      <c r="D55" s="140">
        <v>186899215.69</v>
      </c>
      <c r="E55" s="140">
        <v>1120675.1100000001</v>
      </c>
      <c r="F55" s="140">
        <v>83401602.870000005</v>
      </c>
      <c r="G55" s="140">
        <v>21779902.27</v>
      </c>
      <c r="H55" s="139"/>
      <c r="I55" s="140">
        <v>-12147529.779999999</v>
      </c>
      <c r="J55" s="140">
        <v>438566442.31999999</v>
      </c>
    </row>
    <row r="56" spans="1:10" x14ac:dyDescent="0.25">
      <c r="A56" s="138" t="s">
        <v>370</v>
      </c>
      <c r="B56" s="138" t="s">
        <v>113</v>
      </c>
      <c r="C56" s="139"/>
      <c r="D56" s="139"/>
      <c r="E56" s="139"/>
      <c r="F56" s="140">
        <v>-13066589.289999999</v>
      </c>
      <c r="G56" s="140">
        <v>-2322313.42</v>
      </c>
      <c r="H56" s="139"/>
      <c r="I56" s="139"/>
      <c r="J56" s="140">
        <v>-15388902.710000001</v>
      </c>
    </row>
    <row r="57" spans="1:10" x14ac:dyDescent="0.25">
      <c r="A57" s="133"/>
      <c r="B57" s="138" t="s">
        <v>107</v>
      </c>
      <c r="C57" s="139"/>
      <c r="D57" s="139"/>
      <c r="E57" s="139"/>
      <c r="F57" s="140">
        <v>-13066589.289999999</v>
      </c>
      <c r="G57" s="140">
        <v>-2322313.42</v>
      </c>
      <c r="H57" s="139"/>
      <c r="I57" s="139"/>
      <c r="J57" s="140">
        <v>-15388902.710000001</v>
      </c>
    </row>
    <row r="58" spans="1:10" x14ac:dyDescent="0.25">
      <c r="A58" s="138" t="s">
        <v>371</v>
      </c>
      <c r="B58" s="138" t="s">
        <v>118</v>
      </c>
      <c r="C58" s="139"/>
      <c r="D58" s="139"/>
      <c r="E58" s="139"/>
      <c r="F58" s="140">
        <v>-2587459.38</v>
      </c>
      <c r="G58" s="139"/>
      <c r="H58" s="139"/>
      <c r="I58" s="139"/>
      <c r="J58" s="140">
        <v>-2587459.38</v>
      </c>
    </row>
    <row r="59" spans="1:10" x14ac:dyDescent="0.25">
      <c r="A59" s="133"/>
      <c r="B59" s="138" t="s">
        <v>107</v>
      </c>
      <c r="C59" s="139"/>
      <c r="D59" s="139"/>
      <c r="E59" s="139"/>
      <c r="F59" s="140">
        <v>-2587459.38</v>
      </c>
      <c r="G59" s="139"/>
      <c r="H59" s="139"/>
      <c r="I59" s="139"/>
      <c r="J59" s="140">
        <v>-2587459.38</v>
      </c>
    </row>
    <row r="60" spans="1:10" x14ac:dyDescent="0.25">
      <c r="A60" s="138" t="s">
        <v>120</v>
      </c>
      <c r="B60" s="138" t="s">
        <v>113</v>
      </c>
      <c r="C60" s="139"/>
      <c r="D60" s="139"/>
      <c r="E60" s="139"/>
      <c r="F60" s="140">
        <v>-13066589.289999999</v>
      </c>
      <c r="G60" s="140">
        <v>-2322313.42</v>
      </c>
      <c r="H60" s="139"/>
      <c r="I60" s="139"/>
      <c r="J60" s="140">
        <v>-15388902.710000001</v>
      </c>
    </row>
    <row r="61" spans="1:10" x14ac:dyDescent="0.25">
      <c r="A61" s="133"/>
      <c r="B61" s="138" t="s">
        <v>118</v>
      </c>
      <c r="C61" s="139"/>
      <c r="D61" s="139"/>
      <c r="E61" s="139"/>
      <c r="F61" s="140">
        <v>-2587459.38</v>
      </c>
      <c r="G61" s="139"/>
      <c r="H61" s="139"/>
      <c r="I61" s="139"/>
      <c r="J61" s="140">
        <v>-2587459.38</v>
      </c>
    </row>
    <row r="62" spans="1:10" x14ac:dyDescent="0.25">
      <c r="A62" s="133"/>
      <c r="B62" s="138" t="s">
        <v>107</v>
      </c>
      <c r="C62" s="139"/>
      <c r="D62" s="139"/>
      <c r="E62" s="139"/>
      <c r="F62" s="140">
        <v>-15654048.67</v>
      </c>
      <c r="G62" s="140">
        <v>-2322313.42</v>
      </c>
      <c r="H62" s="139"/>
      <c r="I62" s="139"/>
      <c r="J62" s="140">
        <v>-17976362.09</v>
      </c>
    </row>
    <row r="63" spans="1:10" x14ac:dyDescent="0.25">
      <c r="A63" s="138" t="s">
        <v>121</v>
      </c>
      <c r="B63" s="138" t="s">
        <v>112</v>
      </c>
      <c r="C63" s="139"/>
      <c r="D63" s="139"/>
      <c r="E63" s="139"/>
      <c r="F63" s="139"/>
      <c r="G63" s="139"/>
      <c r="H63" s="139"/>
      <c r="I63" s="140">
        <v>-444836.16</v>
      </c>
      <c r="J63" s="140">
        <v>-444836.16</v>
      </c>
    </row>
    <row r="64" spans="1:10" x14ac:dyDescent="0.25">
      <c r="A64" s="133"/>
      <c r="B64" s="138" t="s">
        <v>113</v>
      </c>
      <c r="C64" s="140">
        <v>-727907.05</v>
      </c>
      <c r="D64" s="140">
        <v>28888333.649999999</v>
      </c>
      <c r="E64" s="139"/>
      <c r="F64" s="140">
        <v>-11807106.199999999</v>
      </c>
      <c r="G64" s="140">
        <v>80086.61</v>
      </c>
      <c r="H64" s="139"/>
      <c r="I64" s="139"/>
      <c r="J64" s="140">
        <v>16433407.01</v>
      </c>
    </row>
    <row r="65" spans="1:11" x14ac:dyDescent="0.25">
      <c r="A65" s="133"/>
      <c r="B65" s="138" t="s">
        <v>114</v>
      </c>
      <c r="C65" s="140">
        <v>148139586.97</v>
      </c>
      <c r="D65" s="139"/>
      <c r="E65" s="140">
        <v>1108376.71</v>
      </c>
      <c r="F65" s="140">
        <v>72370232.189999998</v>
      </c>
      <c r="G65" s="140">
        <v>19135759.579999998</v>
      </c>
      <c r="H65" s="139"/>
      <c r="I65" s="140">
        <v>-11702693.619999999</v>
      </c>
      <c r="J65" s="140">
        <v>229051261.83000001</v>
      </c>
    </row>
    <row r="66" spans="1:11" x14ac:dyDescent="0.25">
      <c r="A66" s="133"/>
      <c r="B66" s="138" t="s">
        <v>115</v>
      </c>
      <c r="C66" s="140">
        <v>91.7</v>
      </c>
      <c r="D66" s="140">
        <v>92054446.650000006</v>
      </c>
      <c r="E66" s="139"/>
      <c r="F66" s="139"/>
      <c r="G66" s="139"/>
      <c r="H66" s="139"/>
      <c r="I66" s="139"/>
      <c r="J66" s="140">
        <v>92054538.349999994</v>
      </c>
    </row>
    <row r="67" spans="1:11" x14ac:dyDescent="0.25">
      <c r="A67" s="133"/>
      <c r="B67" s="138" t="s">
        <v>116</v>
      </c>
      <c r="C67" s="140">
        <v>10100804.529999999</v>
      </c>
      <c r="D67" s="140">
        <v>2838162.31</v>
      </c>
      <c r="E67" s="140">
        <v>12298.4</v>
      </c>
      <c r="F67" s="140">
        <v>2372981.67</v>
      </c>
      <c r="G67" s="140">
        <v>241742.66</v>
      </c>
      <c r="H67" s="139"/>
      <c r="I67" s="139"/>
      <c r="J67" s="140">
        <v>15565989.58</v>
      </c>
    </row>
    <row r="68" spans="1:11" x14ac:dyDescent="0.25">
      <c r="A68" s="133"/>
      <c r="B68" s="138" t="s">
        <v>118</v>
      </c>
      <c r="C68" s="139"/>
      <c r="D68" s="140">
        <v>-20905214.649999999</v>
      </c>
      <c r="E68" s="139"/>
      <c r="F68" s="140">
        <v>-2171451.42</v>
      </c>
      <c r="G68" s="139"/>
      <c r="H68" s="139"/>
      <c r="I68" s="139"/>
      <c r="J68" s="140">
        <v>-23076666.07</v>
      </c>
    </row>
    <row r="69" spans="1:11" x14ac:dyDescent="0.25">
      <c r="A69" s="133"/>
      <c r="B69" s="138" t="s">
        <v>108</v>
      </c>
      <c r="C69" s="139"/>
      <c r="D69" s="140">
        <v>86284415.269999996</v>
      </c>
      <c r="E69" s="139"/>
      <c r="F69" s="140">
        <v>8102796.8499999996</v>
      </c>
      <c r="G69" s="139"/>
      <c r="H69" s="139"/>
      <c r="I69" s="139"/>
      <c r="J69" s="140">
        <v>94387212.120000005</v>
      </c>
    </row>
    <row r="70" spans="1:11" x14ac:dyDescent="0.25">
      <c r="A70" s="133"/>
      <c r="B70" s="138" t="s">
        <v>119</v>
      </c>
      <c r="C70" s="139"/>
      <c r="D70" s="140">
        <v>-2284768.54</v>
      </c>
      <c r="E70" s="139"/>
      <c r="F70" s="140">
        <v>-1119898.8899999999</v>
      </c>
      <c r="G70" s="139"/>
      <c r="H70" s="139"/>
      <c r="I70" s="139"/>
      <c r="J70" s="140">
        <v>-3404667.43</v>
      </c>
    </row>
    <row r="71" spans="1:11" x14ac:dyDescent="0.25">
      <c r="A71" s="133"/>
      <c r="B71" s="138" t="s">
        <v>117</v>
      </c>
      <c r="C71" s="139"/>
      <c r="D71" s="140">
        <v>23841</v>
      </c>
      <c r="E71" s="139"/>
      <c r="F71" s="139"/>
      <c r="G71" s="139"/>
      <c r="H71" s="139"/>
      <c r="I71" s="139"/>
      <c r="J71" s="140">
        <v>23841</v>
      </c>
    </row>
    <row r="72" spans="1:11" x14ac:dyDescent="0.25">
      <c r="A72" s="133"/>
      <c r="B72" s="138" t="s">
        <v>107</v>
      </c>
      <c r="C72" s="140">
        <v>157512576.16</v>
      </c>
      <c r="D72" s="140">
        <v>186899215.69</v>
      </c>
      <c r="E72" s="140">
        <v>1120675.1100000001</v>
      </c>
      <c r="F72" s="140">
        <v>67747554.200000003</v>
      </c>
      <c r="G72" s="140">
        <v>19457588.850000001</v>
      </c>
      <c r="H72" s="139"/>
      <c r="I72" s="140">
        <v>-12147529.779999999</v>
      </c>
      <c r="J72" s="140">
        <v>420590080.23000002</v>
      </c>
    </row>
    <row r="73" spans="1:11" x14ac:dyDescent="0.25">
      <c r="A73" s="138" t="s">
        <v>372</v>
      </c>
      <c r="B73" s="138" t="s">
        <v>114</v>
      </c>
      <c r="C73" s="139"/>
      <c r="D73" s="139"/>
      <c r="E73" s="139"/>
      <c r="F73" s="140">
        <v>3926678.99</v>
      </c>
      <c r="G73" s="139"/>
      <c r="H73" s="139"/>
      <c r="I73" s="139"/>
      <c r="J73" s="140">
        <v>3926678.99</v>
      </c>
    </row>
    <row r="74" spans="1:11" x14ac:dyDescent="0.25">
      <c r="A74" s="133"/>
      <c r="B74" s="138" t="s">
        <v>107</v>
      </c>
      <c r="C74" s="139"/>
      <c r="D74" s="139"/>
      <c r="E74" s="139"/>
      <c r="F74" s="140">
        <v>3926678.99</v>
      </c>
      <c r="G74" s="139"/>
      <c r="H74" s="139"/>
      <c r="I74" s="139"/>
      <c r="J74" s="140">
        <v>3926678.99</v>
      </c>
    </row>
    <row r="75" spans="1:11" x14ac:dyDescent="0.25">
      <c r="A75" s="138" t="s">
        <v>373</v>
      </c>
      <c r="B75" s="138" t="s">
        <v>114</v>
      </c>
      <c r="C75" s="140">
        <v>-69219714.230000004</v>
      </c>
      <c r="D75" s="139"/>
      <c r="E75" s="139"/>
      <c r="F75" s="139"/>
      <c r="G75" s="139"/>
      <c r="H75" s="139"/>
      <c r="I75" s="139"/>
      <c r="J75" s="140">
        <v>-69219714.230000004</v>
      </c>
    </row>
    <row r="76" spans="1:11" x14ac:dyDescent="0.25">
      <c r="A76" s="133"/>
      <c r="B76" s="138" t="s">
        <v>104</v>
      </c>
      <c r="C76" s="140">
        <v>-43673764.710000001</v>
      </c>
      <c r="D76" s="139"/>
      <c r="E76" s="139"/>
      <c r="F76" s="140">
        <v>-90362167.280000001</v>
      </c>
      <c r="G76" s="140">
        <v>-36275977.810000002</v>
      </c>
      <c r="H76" s="139"/>
      <c r="I76" s="139"/>
      <c r="J76" s="140">
        <v>-170311909.80000001</v>
      </c>
    </row>
    <row r="77" spans="1:11" x14ac:dyDescent="0.25">
      <c r="A77" s="133"/>
      <c r="B77" s="138" t="s">
        <v>122</v>
      </c>
      <c r="C77" s="139"/>
      <c r="D77" s="139"/>
      <c r="E77" s="139"/>
      <c r="F77" s="140">
        <v>-2243000</v>
      </c>
      <c r="G77" s="139"/>
      <c r="H77" s="139"/>
      <c r="I77" s="139"/>
      <c r="J77" s="140">
        <v>-2243000</v>
      </c>
    </row>
    <row r="78" spans="1:11" x14ac:dyDescent="0.25">
      <c r="A78" s="133"/>
      <c r="B78" s="138" t="s">
        <v>107</v>
      </c>
      <c r="C78" s="140">
        <v>-112893478.95</v>
      </c>
      <c r="D78" s="139"/>
      <c r="E78" s="139"/>
      <c r="F78" s="140">
        <v>-92605167.280000001</v>
      </c>
      <c r="G78" s="140">
        <v>-36275977.810000002</v>
      </c>
      <c r="H78" s="139"/>
      <c r="I78" s="139"/>
      <c r="J78" s="140">
        <v>-241774624.03999999</v>
      </c>
    </row>
    <row r="79" spans="1:11" x14ac:dyDescent="0.25">
      <c r="A79" s="138" t="s">
        <v>123</v>
      </c>
      <c r="B79" s="138" t="s">
        <v>114</v>
      </c>
      <c r="C79" s="140">
        <v>-69219714.230000004</v>
      </c>
      <c r="D79" s="139"/>
      <c r="E79" s="139"/>
      <c r="F79" s="140">
        <v>3926678.99</v>
      </c>
      <c r="G79" s="139"/>
      <c r="H79" s="139"/>
      <c r="I79" s="139"/>
      <c r="J79" s="140">
        <v>-65293035.240000002</v>
      </c>
      <c r="K79" s="145"/>
    </row>
    <row r="80" spans="1:11" x14ac:dyDescent="0.25">
      <c r="A80" s="133"/>
      <c r="B80" s="138" t="s">
        <v>104</v>
      </c>
      <c r="C80" s="140">
        <v>-43673764.710000001</v>
      </c>
      <c r="D80" s="139"/>
      <c r="E80" s="139"/>
      <c r="F80" s="140">
        <v>-90362167.280000001</v>
      </c>
      <c r="G80" s="140">
        <v>-36275977.810000002</v>
      </c>
      <c r="H80" s="139"/>
      <c r="I80" s="139"/>
      <c r="J80" s="140">
        <v>-170311909.80000001</v>
      </c>
    </row>
    <row r="81" spans="1:10" x14ac:dyDescent="0.25">
      <c r="A81" s="133"/>
      <c r="B81" s="138" t="s">
        <v>122</v>
      </c>
      <c r="C81" s="139"/>
      <c r="D81" s="139"/>
      <c r="E81" s="139"/>
      <c r="F81" s="140">
        <v>-2243000</v>
      </c>
      <c r="G81" s="139"/>
      <c r="H81" s="139"/>
      <c r="I81" s="139"/>
      <c r="J81" s="140">
        <v>-2243000</v>
      </c>
    </row>
    <row r="82" spans="1:10" x14ac:dyDescent="0.25">
      <c r="A82" s="133"/>
      <c r="B82" s="138" t="s">
        <v>107</v>
      </c>
      <c r="C82" s="140">
        <v>-112893478.95</v>
      </c>
      <c r="D82" s="139"/>
      <c r="E82" s="139"/>
      <c r="F82" s="140">
        <v>-88678488.290000007</v>
      </c>
      <c r="G82" s="140">
        <v>-36275977.810000002</v>
      </c>
      <c r="H82" s="139"/>
      <c r="I82" s="139"/>
      <c r="J82" s="140">
        <v>-237847945.05000001</v>
      </c>
    </row>
    <row r="83" spans="1:10" x14ac:dyDescent="0.25">
      <c r="A83" s="138" t="s">
        <v>374</v>
      </c>
      <c r="B83" s="138" t="s">
        <v>114</v>
      </c>
      <c r="C83" s="140">
        <v>8810495.1199999992</v>
      </c>
      <c r="D83" s="139"/>
      <c r="E83" s="140">
        <v>-168680.66</v>
      </c>
      <c r="F83" s="140">
        <v>7211006.9699999997</v>
      </c>
      <c r="G83" s="140">
        <v>270696.59999999998</v>
      </c>
      <c r="H83" s="139"/>
      <c r="I83" s="139"/>
      <c r="J83" s="140">
        <v>16123518.029999999</v>
      </c>
    </row>
    <row r="84" spans="1:10" x14ac:dyDescent="0.25">
      <c r="A84" s="133"/>
      <c r="B84" s="138" t="s">
        <v>104</v>
      </c>
      <c r="C84" s="140">
        <v>110161003.84999999</v>
      </c>
      <c r="D84" s="139"/>
      <c r="E84" s="139"/>
      <c r="F84" s="140">
        <v>137446599.15000001</v>
      </c>
      <c r="G84" s="140">
        <v>28238768.260000002</v>
      </c>
      <c r="H84" s="139"/>
      <c r="I84" s="139"/>
      <c r="J84" s="140">
        <v>275846371.25999999</v>
      </c>
    </row>
    <row r="85" spans="1:10" x14ac:dyDescent="0.25">
      <c r="A85" s="133"/>
      <c r="B85" s="138" t="s">
        <v>105</v>
      </c>
      <c r="C85" s="140">
        <v>582369.54</v>
      </c>
      <c r="D85" s="139"/>
      <c r="E85" s="139"/>
      <c r="F85" s="139"/>
      <c r="G85" s="139"/>
      <c r="H85" s="139"/>
      <c r="I85" s="139"/>
      <c r="J85" s="140">
        <v>582369.54</v>
      </c>
    </row>
    <row r="86" spans="1:10" x14ac:dyDescent="0.25">
      <c r="A86" s="133"/>
      <c r="B86" s="138" t="s">
        <v>122</v>
      </c>
      <c r="C86" s="139"/>
      <c r="D86" s="139"/>
      <c r="E86" s="139"/>
      <c r="F86" s="140">
        <v>4988.7</v>
      </c>
      <c r="G86" s="139"/>
      <c r="H86" s="139"/>
      <c r="I86" s="139"/>
      <c r="J86" s="140">
        <v>4988.7</v>
      </c>
    </row>
    <row r="87" spans="1:10" x14ac:dyDescent="0.25">
      <c r="A87" s="133"/>
      <c r="B87" s="138" t="s">
        <v>107</v>
      </c>
      <c r="C87" s="140">
        <v>119553868.5</v>
      </c>
      <c r="D87" s="139"/>
      <c r="E87" s="140">
        <v>-168680.66</v>
      </c>
      <c r="F87" s="140">
        <v>144662594.81999999</v>
      </c>
      <c r="G87" s="140">
        <v>28509464.859999999</v>
      </c>
      <c r="H87" s="139"/>
      <c r="I87" s="139"/>
      <c r="J87" s="140">
        <v>292557247.52999997</v>
      </c>
    </row>
    <row r="88" spans="1:10" x14ac:dyDescent="0.25">
      <c r="A88" s="138" t="s">
        <v>375</v>
      </c>
      <c r="B88" s="138" t="s">
        <v>108</v>
      </c>
      <c r="C88" s="139"/>
      <c r="D88" s="139"/>
      <c r="E88" s="139"/>
      <c r="F88" s="140">
        <v>3161982.73</v>
      </c>
      <c r="G88" s="139"/>
      <c r="H88" s="139"/>
      <c r="I88" s="139"/>
      <c r="J88" s="140">
        <v>3161982.73</v>
      </c>
    </row>
    <row r="89" spans="1:10" x14ac:dyDescent="0.25">
      <c r="A89" s="133"/>
      <c r="B89" s="138" t="s">
        <v>109</v>
      </c>
      <c r="C89" s="139"/>
      <c r="D89" s="139"/>
      <c r="E89" s="139"/>
      <c r="F89" s="140">
        <v>64215139.579999998</v>
      </c>
      <c r="G89" s="139"/>
      <c r="H89" s="139"/>
      <c r="I89" s="139"/>
      <c r="J89" s="140">
        <v>64215139.579999998</v>
      </c>
    </row>
    <row r="90" spans="1:10" x14ac:dyDescent="0.25">
      <c r="A90" s="133"/>
      <c r="B90" s="138" t="s">
        <v>124</v>
      </c>
      <c r="C90" s="139"/>
      <c r="D90" s="139"/>
      <c r="E90" s="139"/>
      <c r="F90" s="140">
        <v>372846.69</v>
      </c>
      <c r="G90" s="139"/>
      <c r="H90" s="139"/>
      <c r="I90" s="139"/>
      <c r="J90" s="140">
        <v>372846.69</v>
      </c>
    </row>
    <row r="91" spans="1:10" x14ac:dyDescent="0.25">
      <c r="A91" s="133"/>
      <c r="B91" s="138" t="s">
        <v>107</v>
      </c>
      <c r="C91" s="139"/>
      <c r="D91" s="139"/>
      <c r="E91" s="139"/>
      <c r="F91" s="140">
        <v>67749969</v>
      </c>
      <c r="G91" s="139"/>
      <c r="H91" s="139"/>
      <c r="I91" s="139"/>
      <c r="J91" s="140">
        <v>67749969</v>
      </c>
    </row>
    <row r="92" spans="1:10" x14ac:dyDescent="0.25">
      <c r="A92" s="138" t="s">
        <v>376</v>
      </c>
      <c r="B92" s="138" t="s">
        <v>114</v>
      </c>
      <c r="C92" s="140">
        <v>8810495.1199999992</v>
      </c>
      <c r="D92" s="139"/>
      <c r="E92" s="140">
        <v>-168680.66</v>
      </c>
      <c r="F92" s="140">
        <v>7211006.9699999997</v>
      </c>
      <c r="G92" s="140">
        <v>270696.59999999998</v>
      </c>
      <c r="H92" s="139"/>
      <c r="I92" s="139"/>
      <c r="J92" s="140">
        <v>16123518.029999999</v>
      </c>
    </row>
    <row r="93" spans="1:10" x14ac:dyDescent="0.25">
      <c r="A93" s="133"/>
      <c r="B93" s="138" t="s">
        <v>104</v>
      </c>
      <c r="C93" s="140">
        <v>110161003.84999999</v>
      </c>
      <c r="D93" s="139"/>
      <c r="E93" s="139"/>
      <c r="F93" s="140">
        <v>137446599.15000001</v>
      </c>
      <c r="G93" s="140">
        <v>28238768.260000002</v>
      </c>
      <c r="H93" s="139"/>
      <c r="I93" s="139"/>
      <c r="J93" s="140">
        <v>275846371.25999999</v>
      </c>
    </row>
    <row r="94" spans="1:10" x14ac:dyDescent="0.25">
      <c r="A94" s="133"/>
      <c r="B94" s="138" t="s">
        <v>105</v>
      </c>
      <c r="C94" s="140">
        <v>582369.54</v>
      </c>
      <c r="D94" s="139"/>
      <c r="E94" s="139"/>
      <c r="F94" s="139"/>
      <c r="G94" s="139"/>
      <c r="H94" s="139"/>
      <c r="I94" s="139"/>
      <c r="J94" s="140">
        <v>582369.54</v>
      </c>
    </row>
    <row r="95" spans="1:10" x14ac:dyDescent="0.25">
      <c r="A95" s="133"/>
      <c r="B95" s="138" t="s">
        <v>108</v>
      </c>
      <c r="C95" s="139"/>
      <c r="D95" s="139"/>
      <c r="E95" s="139"/>
      <c r="F95" s="140">
        <v>3161982.73</v>
      </c>
      <c r="G95" s="139"/>
      <c r="H95" s="139"/>
      <c r="I95" s="139"/>
      <c r="J95" s="140">
        <v>3161982.73</v>
      </c>
    </row>
    <row r="96" spans="1:10" x14ac:dyDescent="0.25">
      <c r="A96" s="133"/>
      <c r="B96" s="138" t="s">
        <v>109</v>
      </c>
      <c r="C96" s="139"/>
      <c r="D96" s="139"/>
      <c r="E96" s="139"/>
      <c r="F96" s="140">
        <v>64215139.579999998</v>
      </c>
      <c r="G96" s="139"/>
      <c r="H96" s="139"/>
      <c r="I96" s="139"/>
      <c r="J96" s="140">
        <v>64215139.579999998</v>
      </c>
    </row>
    <row r="97" spans="1:10" x14ac:dyDescent="0.25">
      <c r="A97" s="133"/>
      <c r="B97" s="138" t="s">
        <v>124</v>
      </c>
      <c r="C97" s="139"/>
      <c r="D97" s="139"/>
      <c r="E97" s="139"/>
      <c r="F97" s="140">
        <v>372846.69</v>
      </c>
      <c r="G97" s="139"/>
      <c r="H97" s="139"/>
      <c r="I97" s="139"/>
      <c r="J97" s="140">
        <v>372846.69</v>
      </c>
    </row>
    <row r="98" spans="1:10" x14ac:dyDescent="0.25">
      <c r="A98" s="133"/>
      <c r="B98" s="138" t="s">
        <v>122</v>
      </c>
      <c r="C98" s="139"/>
      <c r="D98" s="139"/>
      <c r="E98" s="139"/>
      <c r="F98" s="140">
        <v>4988.7</v>
      </c>
      <c r="G98" s="139"/>
      <c r="H98" s="139"/>
      <c r="I98" s="139"/>
      <c r="J98" s="140">
        <v>4988.7</v>
      </c>
    </row>
    <row r="99" spans="1:10" x14ac:dyDescent="0.25">
      <c r="A99" s="133"/>
      <c r="B99" s="138" t="s">
        <v>107</v>
      </c>
      <c r="C99" s="140">
        <v>119553868.5</v>
      </c>
      <c r="D99" s="139"/>
      <c r="E99" s="140">
        <v>-168680.66</v>
      </c>
      <c r="F99" s="140">
        <v>212412563.81999999</v>
      </c>
      <c r="G99" s="140">
        <v>28509464.859999999</v>
      </c>
      <c r="H99" s="139"/>
      <c r="I99" s="139"/>
      <c r="J99" s="140">
        <v>360307216.52999997</v>
      </c>
    </row>
    <row r="100" spans="1:10" x14ac:dyDescent="0.25">
      <c r="A100" s="138" t="s">
        <v>377</v>
      </c>
      <c r="B100" s="138" t="s">
        <v>114</v>
      </c>
      <c r="C100" s="140">
        <v>-15560002.970000001</v>
      </c>
      <c r="D100" s="139"/>
      <c r="E100" s="139"/>
      <c r="F100" s="140">
        <v>-21133.46</v>
      </c>
      <c r="G100" s="139"/>
      <c r="H100" s="139"/>
      <c r="I100" s="139"/>
      <c r="J100" s="140">
        <v>-15581136.43</v>
      </c>
    </row>
    <row r="101" spans="1:10" x14ac:dyDescent="0.25">
      <c r="A101" s="133"/>
      <c r="B101" s="138" t="s">
        <v>104</v>
      </c>
      <c r="C101" s="140">
        <v>-1040112.33</v>
      </c>
      <c r="D101" s="139"/>
      <c r="E101" s="139"/>
      <c r="F101" s="140">
        <v>-15570865.17</v>
      </c>
      <c r="G101" s="140">
        <v>-4421431.95</v>
      </c>
      <c r="H101" s="139"/>
      <c r="I101" s="139"/>
      <c r="J101" s="140">
        <v>-21032409.449999999</v>
      </c>
    </row>
    <row r="102" spans="1:10" x14ac:dyDescent="0.25">
      <c r="A102" s="133"/>
      <c r="B102" s="138" t="s">
        <v>122</v>
      </c>
      <c r="C102" s="139"/>
      <c r="D102" s="139"/>
      <c r="E102" s="139"/>
      <c r="F102" s="140">
        <v>-241.11</v>
      </c>
      <c r="G102" s="139"/>
      <c r="H102" s="139"/>
      <c r="I102" s="139"/>
      <c r="J102" s="140">
        <v>-241.11</v>
      </c>
    </row>
    <row r="103" spans="1:10" x14ac:dyDescent="0.25">
      <c r="A103" s="133"/>
      <c r="B103" s="138" t="s">
        <v>107</v>
      </c>
      <c r="C103" s="140">
        <v>-16600115.310000001</v>
      </c>
      <c r="D103" s="139"/>
      <c r="E103" s="139"/>
      <c r="F103" s="140">
        <v>-15592239.74</v>
      </c>
      <c r="G103" s="140">
        <v>-4421431.95</v>
      </c>
      <c r="H103" s="139"/>
      <c r="I103" s="139"/>
      <c r="J103" s="140">
        <v>-36613787</v>
      </c>
    </row>
    <row r="104" spans="1:10" x14ac:dyDescent="0.25">
      <c r="A104" s="138" t="s">
        <v>378</v>
      </c>
      <c r="B104" s="138" t="s">
        <v>108</v>
      </c>
      <c r="C104" s="139"/>
      <c r="D104" s="139"/>
      <c r="E104" s="139"/>
      <c r="F104" s="140">
        <v>-3493026.22</v>
      </c>
      <c r="G104" s="139"/>
      <c r="H104" s="139"/>
      <c r="I104" s="139"/>
      <c r="J104" s="140">
        <v>-3493026.22</v>
      </c>
    </row>
    <row r="105" spans="1:10" x14ac:dyDescent="0.25">
      <c r="A105" s="133"/>
      <c r="B105" s="138" t="s">
        <v>109</v>
      </c>
      <c r="C105" s="139"/>
      <c r="D105" s="139"/>
      <c r="E105" s="139"/>
      <c r="F105" s="140">
        <v>-78958611.819999993</v>
      </c>
      <c r="G105" s="139"/>
      <c r="H105" s="139"/>
      <c r="I105" s="139"/>
      <c r="J105" s="140">
        <v>-78958611.819999993</v>
      </c>
    </row>
    <row r="106" spans="1:10" x14ac:dyDescent="0.25">
      <c r="A106" s="133"/>
      <c r="B106" s="138" t="s">
        <v>124</v>
      </c>
      <c r="C106" s="139"/>
      <c r="D106" s="139"/>
      <c r="E106" s="139"/>
      <c r="F106" s="140">
        <v>-23871.94</v>
      </c>
      <c r="G106" s="139"/>
      <c r="H106" s="139"/>
      <c r="I106" s="139"/>
      <c r="J106" s="140">
        <v>-23871.94</v>
      </c>
    </row>
    <row r="107" spans="1:10" x14ac:dyDescent="0.25">
      <c r="A107" s="133"/>
      <c r="B107" s="138" t="s">
        <v>107</v>
      </c>
      <c r="C107" s="139"/>
      <c r="D107" s="139"/>
      <c r="E107" s="139"/>
      <c r="F107" s="140">
        <v>-82475509.980000004</v>
      </c>
      <c r="G107" s="139"/>
      <c r="H107" s="139"/>
      <c r="I107" s="139"/>
      <c r="J107" s="140">
        <v>-82475509.980000004</v>
      </c>
    </row>
    <row r="108" spans="1:10" x14ac:dyDescent="0.25">
      <c r="A108" s="138" t="s">
        <v>379</v>
      </c>
      <c r="B108" s="138" t="s">
        <v>114</v>
      </c>
      <c r="C108" s="140">
        <v>-15560002.970000001</v>
      </c>
      <c r="D108" s="139"/>
      <c r="E108" s="139"/>
      <c r="F108" s="140">
        <v>-21133.46</v>
      </c>
      <c r="G108" s="139"/>
      <c r="H108" s="139"/>
      <c r="I108" s="139"/>
      <c r="J108" s="140">
        <v>-15581136.43</v>
      </c>
    </row>
    <row r="109" spans="1:10" x14ac:dyDescent="0.25">
      <c r="A109" s="133"/>
      <c r="B109" s="138" t="s">
        <v>104</v>
      </c>
      <c r="C109" s="140">
        <v>-1040112.33</v>
      </c>
      <c r="D109" s="139"/>
      <c r="E109" s="139"/>
      <c r="F109" s="140">
        <v>-15570865.17</v>
      </c>
      <c r="G109" s="140">
        <v>-4421431.95</v>
      </c>
      <c r="H109" s="139"/>
      <c r="I109" s="139"/>
      <c r="J109" s="140">
        <v>-21032409.449999999</v>
      </c>
    </row>
    <row r="110" spans="1:10" x14ac:dyDescent="0.25">
      <c r="A110" s="133"/>
      <c r="B110" s="138" t="s">
        <v>108</v>
      </c>
      <c r="C110" s="139"/>
      <c r="D110" s="139"/>
      <c r="E110" s="139"/>
      <c r="F110" s="140">
        <v>-3493026.22</v>
      </c>
      <c r="G110" s="139"/>
      <c r="H110" s="139"/>
      <c r="I110" s="139"/>
      <c r="J110" s="140">
        <v>-3493026.22</v>
      </c>
    </row>
    <row r="111" spans="1:10" x14ac:dyDescent="0.25">
      <c r="A111" s="133"/>
      <c r="B111" s="138" t="s">
        <v>109</v>
      </c>
      <c r="C111" s="139"/>
      <c r="D111" s="139"/>
      <c r="E111" s="139"/>
      <c r="F111" s="140">
        <v>-78958611.819999993</v>
      </c>
      <c r="G111" s="139"/>
      <c r="H111" s="139"/>
      <c r="I111" s="139"/>
      <c r="J111" s="140">
        <v>-78958611.819999993</v>
      </c>
    </row>
    <row r="112" spans="1:10" x14ac:dyDescent="0.25">
      <c r="A112" s="133"/>
      <c r="B112" s="138" t="s">
        <v>124</v>
      </c>
      <c r="C112" s="139"/>
      <c r="D112" s="139"/>
      <c r="E112" s="139"/>
      <c r="F112" s="140">
        <v>-23871.94</v>
      </c>
      <c r="G112" s="139"/>
      <c r="H112" s="139"/>
      <c r="I112" s="139"/>
      <c r="J112" s="140">
        <v>-23871.94</v>
      </c>
    </row>
    <row r="113" spans="1:10" x14ac:dyDescent="0.25">
      <c r="A113" s="133"/>
      <c r="B113" s="138" t="s">
        <v>122</v>
      </c>
      <c r="C113" s="139"/>
      <c r="D113" s="139"/>
      <c r="E113" s="139"/>
      <c r="F113" s="140">
        <v>-241.11</v>
      </c>
      <c r="G113" s="139"/>
      <c r="H113" s="139"/>
      <c r="I113" s="139"/>
      <c r="J113" s="140">
        <v>-241.11</v>
      </c>
    </row>
    <row r="114" spans="1:10" x14ac:dyDescent="0.25">
      <c r="A114" s="133"/>
      <c r="B114" s="138" t="s">
        <v>107</v>
      </c>
      <c r="C114" s="140">
        <v>-16600115.310000001</v>
      </c>
      <c r="D114" s="139"/>
      <c r="E114" s="139"/>
      <c r="F114" s="140">
        <v>-98067749.719999999</v>
      </c>
      <c r="G114" s="140">
        <v>-4421431.95</v>
      </c>
      <c r="H114" s="139"/>
      <c r="I114" s="139"/>
      <c r="J114" s="140">
        <v>-119089296.98</v>
      </c>
    </row>
    <row r="115" spans="1:10" x14ac:dyDescent="0.25">
      <c r="A115" s="138" t="s">
        <v>380</v>
      </c>
      <c r="B115" s="138" t="s">
        <v>106</v>
      </c>
      <c r="C115" s="139"/>
      <c r="D115" s="139"/>
      <c r="E115" s="140">
        <v>629988.91</v>
      </c>
      <c r="F115" s="139"/>
      <c r="G115" s="139"/>
      <c r="H115" s="139"/>
      <c r="I115" s="139"/>
      <c r="J115" s="140">
        <v>629988.91</v>
      </c>
    </row>
    <row r="116" spans="1:10" x14ac:dyDescent="0.25">
      <c r="A116" s="133"/>
      <c r="B116" s="138" t="s">
        <v>122</v>
      </c>
      <c r="C116" s="140">
        <v>97000.39</v>
      </c>
      <c r="D116" s="139"/>
      <c r="E116" s="139"/>
      <c r="F116" s="139"/>
      <c r="G116" s="139"/>
      <c r="H116" s="139"/>
      <c r="I116" s="139"/>
      <c r="J116" s="140">
        <v>97000.39</v>
      </c>
    </row>
    <row r="117" spans="1:10" x14ac:dyDescent="0.25">
      <c r="A117" s="133"/>
      <c r="B117" s="138" t="s">
        <v>107</v>
      </c>
      <c r="C117" s="140">
        <v>97000.39</v>
      </c>
      <c r="D117" s="139"/>
      <c r="E117" s="140">
        <v>629988.91</v>
      </c>
      <c r="F117" s="139"/>
      <c r="G117" s="139"/>
      <c r="H117" s="139"/>
      <c r="I117" s="139"/>
      <c r="J117" s="140">
        <v>726989.3</v>
      </c>
    </row>
    <row r="118" spans="1:10" x14ac:dyDescent="0.25">
      <c r="A118" s="138" t="s">
        <v>381</v>
      </c>
      <c r="B118" s="138" t="s">
        <v>108</v>
      </c>
      <c r="C118" s="139"/>
      <c r="D118" s="139"/>
      <c r="E118" s="139"/>
      <c r="F118" s="140">
        <v>18978523.260000002</v>
      </c>
      <c r="G118" s="139"/>
      <c r="H118" s="139"/>
      <c r="I118" s="139"/>
      <c r="J118" s="140">
        <v>18978523.260000002</v>
      </c>
    </row>
    <row r="119" spans="1:10" x14ac:dyDescent="0.25">
      <c r="A119" s="133"/>
      <c r="B119" s="138" t="s">
        <v>109</v>
      </c>
      <c r="C119" s="139"/>
      <c r="D119" s="139"/>
      <c r="E119" s="139"/>
      <c r="F119" s="140">
        <v>419843173.56</v>
      </c>
      <c r="G119" s="139"/>
      <c r="H119" s="140">
        <v>451498.81</v>
      </c>
      <c r="I119" s="139"/>
      <c r="J119" s="140">
        <v>420294672.37</v>
      </c>
    </row>
    <row r="120" spans="1:10" x14ac:dyDescent="0.25">
      <c r="A120" s="133"/>
      <c r="B120" s="138" t="s">
        <v>124</v>
      </c>
      <c r="C120" s="139"/>
      <c r="D120" s="139"/>
      <c r="E120" s="139"/>
      <c r="F120" s="140">
        <v>-1785789.62</v>
      </c>
      <c r="G120" s="139"/>
      <c r="H120" s="139"/>
      <c r="I120" s="139"/>
      <c r="J120" s="140">
        <v>-1785789.62</v>
      </c>
    </row>
    <row r="121" spans="1:10" x14ac:dyDescent="0.25">
      <c r="A121" s="133"/>
      <c r="B121" s="138" t="s">
        <v>107</v>
      </c>
      <c r="C121" s="139"/>
      <c r="D121" s="139"/>
      <c r="E121" s="139"/>
      <c r="F121" s="140">
        <v>437035907.19999999</v>
      </c>
      <c r="G121" s="139"/>
      <c r="H121" s="140">
        <v>451498.81</v>
      </c>
      <c r="I121" s="139"/>
      <c r="J121" s="140">
        <v>437487406.00999999</v>
      </c>
    </row>
    <row r="122" spans="1:10" x14ac:dyDescent="0.25">
      <c r="A122" s="138" t="s">
        <v>382</v>
      </c>
      <c r="B122" s="138" t="s">
        <v>108</v>
      </c>
      <c r="C122" s="139"/>
      <c r="D122" s="139"/>
      <c r="E122" s="139"/>
      <c r="F122" s="140">
        <v>18978523.260000002</v>
      </c>
      <c r="G122" s="139"/>
      <c r="H122" s="139"/>
      <c r="I122" s="139"/>
      <c r="J122" s="140">
        <v>18978523.260000002</v>
      </c>
    </row>
    <row r="123" spans="1:10" x14ac:dyDescent="0.25">
      <c r="A123" s="133"/>
      <c r="B123" s="138" t="s">
        <v>109</v>
      </c>
      <c r="C123" s="139"/>
      <c r="D123" s="139"/>
      <c r="E123" s="139"/>
      <c r="F123" s="140">
        <v>419843173.56</v>
      </c>
      <c r="G123" s="139"/>
      <c r="H123" s="140">
        <v>451498.81</v>
      </c>
      <c r="I123" s="139"/>
      <c r="J123" s="140">
        <v>420294672.37</v>
      </c>
    </row>
    <row r="124" spans="1:10" x14ac:dyDescent="0.25">
      <c r="A124" s="133"/>
      <c r="B124" s="138" t="s">
        <v>124</v>
      </c>
      <c r="C124" s="139"/>
      <c r="D124" s="139"/>
      <c r="E124" s="139"/>
      <c r="F124" s="140">
        <v>-1785789.62</v>
      </c>
      <c r="G124" s="139"/>
      <c r="H124" s="139"/>
      <c r="I124" s="139"/>
      <c r="J124" s="140">
        <v>-1785789.62</v>
      </c>
    </row>
    <row r="125" spans="1:10" x14ac:dyDescent="0.25">
      <c r="A125" s="133"/>
      <c r="B125" s="138" t="s">
        <v>106</v>
      </c>
      <c r="C125" s="139"/>
      <c r="D125" s="139"/>
      <c r="E125" s="140">
        <v>629988.91</v>
      </c>
      <c r="F125" s="139"/>
      <c r="G125" s="139"/>
      <c r="H125" s="139"/>
      <c r="I125" s="139"/>
      <c r="J125" s="140">
        <v>629988.91</v>
      </c>
    </row>
    <row r="126" spans="1:10" x14ac:dyDescent="0.25">
      <c r="A126" s="133"/>
      <c r="B126" s="138" t="s">
        <v>122</v>
      </c>
      <c r="C126" s="140">
        <v>97000.39</v>
      </c>
      <c r="D126" s="139"/>
      <c r="E126" s="139"/>
      <c r="F126" s="139"/>
      <c r="G126" s="139"/>
      <c r="H126" s="139"/>
      <c r="I126" s="139"/>
      <c r="J126" s="140">
        <v>97000.39</v>
      </c>
    </row>
    <row r="127" spans="1:10" x14ac:dyDescent="0.25">
      <c r="A127" s="133"/>
      <c r="B127" s="138" t="s">
        <v>107</v>
      </c>
      <c r="C127" s="140">
        <v>97000.39</v>
      </c>
      <c r="D127" s="139"/>
      <c r="E127" s="140">
        <v>629988.91</v>
      </c>
      <c r="F127" s="140">
        <v>437035907.19999999</v>
      </c>
      <c r="G127" s="139"/>
      <c r="H127" s="140">
        <v>451498.81</v>
      </c>
      <c r="I127" s="139"/>
      <c r="J127" s="140">
        <v>438214395.31</v>
      </c>
    </row>
    <row r="128" spans="1:10" x14ac:dyDescent="0.25">
      <c r="A128" s="138" t="s">
        <v>383</v>
      </c>
      <c r="B128" s="138" t="s">
        <v>108</v>
      </c>
      <c r="C128" s="139"/>
      <c r="D128" s="139"/>
      <c r="E128" s="139"/>
      <c r="F128" s="140">
        <v>-6926683.8399999999</v>
      </c>
      <c r="G128" s="139"/>
      <c r="H128" s="139"/>
      <c r="I128" s="139"/>
      <c r="J128" s="140">
        <v>-6926683.8399999999</v>
      </c>
    </row>
    <row r="129" spans="1:10" x14ac:dyDescent="0.25">
      <c r="A129" s="133"/>
      <c r="B129" s="138" t="s">
        <v>109</v>
      </c>
      <c r="C129" s="139"/>
      <c r="D129" s="139"/>
      <c r="E129" s="139"/>
      <c r="F129" s="140">
        <v>-88832155.900000006</v>
      </c>
      <c r="G129" s="139"/>
      <c r="H129" s="139"/>
      <c r="I129" s="139"/>
      <c r="J129" s="140">
        <v>-88832155.900000006</v>
      </c>
    </row>
    <row r="130" spans="1:10" x14ac:dyDescent="0.25">
      <c r="A130" s="133"/>
      <c r="B130" s="138" t="s">
        <v>124</v>
      </c>
      <c r="C130" s="139"/>
      <c r="D130" s="139"/>
      <c r="E130" s="139"/>
      <c r="F130" s="140">
        <v>-765604.04</v>
      </c>
      <c r="G130" s="139"/>
      <c r="H130" s="139"/>
      <c r="I130" s="139"/>
      <c r="J130" s="140">
        <v>-765604.04</v>
      </c>
    </row>
    <row r="131" spans="1:10" x14ac:dyDescent="0.25">
      <c r="A131" s="133"/>
      <c r="B131" s="138" t="s">
        <v>107</v>
      </c>
      <c r="C131" s="139"/>
      <c r="D131" s="139"/>
      <c r="E131" s="139"/>
      <c r="F131" s="140">
        <v>-96524443.780000001</v>
      </c>
      <c r="G131" s="139"/>
      <c r="H131" s="139"/>
      <c r="I131" s="139"/>
      <c r="J131" s="140">
        <v>-96524443.780000001</v>
      </c>
    </row>
    <row r="132" spans="1:10" x14ac:dyDescent="0.25">
      <c r="A132" s="138" t="s">
        <v>384</v>
      </c>
      <c r="B132" s="138" t="s">
        <v>108</v>
      </c>
      <c r="C132" s="139"/>
      <c r="D132" s="139"/>
      <c r="E132" s="139"/>
      <c r="F132" s="140">
        <v>-6926683.8399999999</v>
      </c>
      <c r="G132" s="139"/>
      <c r="H132" s="139"/>
      <c r="I132" s="139"/>
      <c r="J132" s="140">
        <v>-6926683.8399999999</v>
      </c>
    </row>
    <row r="133" spans="1:10" x14ac:dyDescent="0.25">
      <c r="A133" s="133"/>
      <c r="B133" s="138" t="s">
        <v>109</v>
      </c>
      <c r="C133" s="139"/>
      <c r="D133" s="139"/>
      <c r="E133" s="139"/>
      <c r="F133" s="140">
        <v>-88832155.900000006</v>
      </c>
      <c r="G133" s="139"/>
      <c r="H133" s="139"/>
      <c r="I133" s="139"/>
      <c r="J133" s="140">
        <v>-88832155.900000006</v>
      </c>
    </row>
    <row r="134" spans="1:10" x14ac:dyDescent="0.25">
      <c r="A134" s="133"/>
      <c r="B134" s="138" t="s">
        <v>124</v>
      </c>
      <c r="C134" s="139"/>
      <c r="D134" s="139"/>
      <c r="E134" s="139"/>
      <c r="F134" s="140">
        <v>-765604.04</v>
      </c>
      <c r="G134" s="139"/>
      <c r="H134" s="139"/>
      <c r="I134" s="139"/>
      <c r="J134" s="140">
        <v>-765604.04</v>
      </c>
    </row>
    <row r="135" spans="1:10" x14ac:dyDescent="0.25">
      <c r="A135" s="133"/>
      <c r="B135" s="138" t="s">
        <v>107</v>
      </c>
      <c r="C135" s="139"/>
      <c r="D135" s="139"/>
      <c r="E135" s="139"/>
      <c r="F135" s="140">
        <v>-96524443.780000001</v>
      </c>
      <c r="G135" s="139"/>
      <c r="H135" s="139"/>
      <c r="I135" s="139"/>
      <c r="J135" s="140">
        <v>-96524443.780000001</v>
      </c>
    </row>
    <row r="136" spans="1:10" x14ac:dyDescent="0.25">
      <c r="A136" s="138" t="s">
        <v>385</v>
      </c>
      <c r="B136" s="138" t="s">
        <v>113</v>
      </c>
      <c r="C136" s="139"/>
      <c r="D136" s="140">
        <v>110047656.37</v>
      </c>
      <c r="E136" s="139"/>
      <c r="F136" s="139"/>
      <c r="G136" s="139"/>
      <c r="H136" s="139"/>
      <c r="I136" s="139"/>
      <c r="J136" s="140">
        <v>110047656.37</v>
      </c>
    </row>
    <row r="137" spans="1:10" x14ac:dyDescent="0.25">
      <c r="A137" s="133"/>
      <c r="B137" s="138" t="s">
        <v>107</v>
      </c>
      <c r="C137" s="139"/>
      <c r="D137" s="140">
        <v>110047656.37</v>
      </c>
      <c r="E137" s="139"/>
      <c r="F137" s="139"/>
      <c r="G137" s="139"/>
      <c r="H137" s="139"/>
      <c r="I137" s="139"/>
      <c r="J137" s="140">
        <v>110047656.37</v>
      </c>
    </row>
    <row r="138" spans="1:10" x14ac:dyDescent="0.25">
      <c r="A138" s="138" t="s">
        <v>386</v>
      </c>
      <c r="B138" s="138" t="s">
        <v>115</v>
      </c>
      <c r="C138" s="139"/>
      <c r="D138" s="140">
        <v>-36053038.520000003</v>
      </c>
      <c r="E138" s="139"/>
      <c r="F138" s="139"/>
      <c r="G138" s="139"/>
      <c r="H138" s="139"/>
      <c r="I138" s="139"/>
      <c r="J138" s="140">
        <v>-36053038.520000003</v>
      </c>
    </row>
    <row r="139" spans="1:10" x14ac:dyDescent="0.25">
      <c r="A139" s="133"/>
      <c r="B139" s="138" t="s">
        <v>107</v>
      </c>
      <c r="C139" s="139"/>
      <c r="D139" s="140">
        <v>-36053038.520000003</v>
      </c>
      <c r="E139" s="139"/>
      <c r="F139" s="139"/>
      <c r="G139" s="139"/>
      <c r="H139" s="139"/>
      <c r="I139" s="139"/>
      <c r="J139" s="140">
        <v>-36053038.520000003</v>
      </c>
    </row>
    <row r="140" spans="1:10" x14ac:dyDescent="0.25">
      <c r="A140" s="138" t="s">
        <v>387</v>
      </c>
      <c r="B140" s="138" t="s">
        <v>105</v>
      </c>
      <c r="C140" s="139"/>
      <c r="D140" s="140">
        <v>8521785.0500000007</v>
      </c>
      <c r="E140" s="139"/>
      <c r="F140" s="139"/>
      <c r="G140" s="139"/>
      <c r="H140" s="139"/>
      <c r="I140" s="139"/>
      <c r="J140" s="140">
        <v>8521785.0500000007</v>
      </c>
    </row>
    <row r="141" spans="1:10" x14ac:dyDescent="0.25">
      <c r="A141" s="133"/>
      <c r="B141" s="138" t="s">
        <v>107</v>
      </c>
      <c r="C141" s="139"/>
      <c r="D141" s="140">
        <v>8521785.0500000007</v>
      </c>
      <c r="E141" s="139"/>
      <c r="F141" s="139"/>
      <c r="G141" s="139"/>
      <c r="H141" s="139"/>
      <c r="I141" s="139"/>
      <c r="J141" s="140">
        <v>8521785.0500000007</v>
      </c>
    </row>
    <row r="142" spans="1:10" x14ac:dyDescent="0.25">
      <c r="A142" s="138" t="s">
        <v>388</v>
      </c>
      <c r="B142" s="138" t="s">
        <v>122</v>
      </c>
      <c r="C142" s="139"/>
      <c r="D142" s="140">
        <v>3950796.96</v>
      </c>
      <c r="E142" s="139"/>
      <c r="F142" s="139"/>
      <c r="G142" s="139"/>
      <c r="H142" s="139"/>
      <c r="I142" s="139"/>
      <c r="J142" s="140">
        <v>3950796.96</v>
      </c>
    </row>
    <row r="143" spans="1:10" x14ac:dyDescent="0.25">
      <c r="A143" s="133"/>
      <c r="B143" s="138" t="s">
        <v>107</v>
      </c>
      <c r="C143" s="139"/>
      <c r="D143" s="140">
        <v>3950796.96</v>
      </c>
      <c r="E143" s="139"/>
      <c r="F143" s="139"/>
      <c r="G143" s="139"/>
      <c r="H143" s="139"/>
      <c r="I143" s="139"/>
      <c r="J143" s="140">
        <v>3950796.96</v>
      </c>
    </row>
    <row r="144" spans="1:10" x14ac:dyDescent="0.25">
      <c r="A144" s="138" t="s">
        <v>389</v>
      </c>
      <c r="B144" s="138" t="s">
        <v>106</v>
      </c>
      <c r="C144" s="139"/>
      <c r="D144" s="140">
        <v>958774.92</v>
      </c>
      <c r="E144" s="139"/>
      <c r="F144" s="139"/>
      <c r="G144" s="139"/>
      <c r="H144" s="139"/>
      <c r="I144" s="139"/>
      <c r="J144" s="140">
        <v>958774.92</v>
      </c>
    </row>
    <row r="145" spans="1:10" x14ac:dyDescent="0.25">
      <c r="A145" s="133"/>
      <c r="B145" s="138" t="s">
        <v>107</v>
      </c>
      <c r="C145" s="139"/>
      <c r="D145" s="140">
        <v>958774.92</v>
      </c>
      <c r="E145" s="139"/>
      <c r="F145" s="139"/>
      <c r="G145" s="139"/>
      <c r="H145" s="139"/>
      <c r="I145" s="139"/>
      <c r="J145" s="140">
        <v>958774.92</v>
      </c>
    </row>
    <row r="146" spans="1:10" x14ac:dyDescent="0.25">
      <c r="A146" s="138" t="s">
        <v>390</v>
      </c>
      <c r="B146" s="138" t="s">
        <v>116</v>
      </c>
      <c r="C146" s="139"/>
      <c r="D146" s="140">
        <v>-12089755.550000001</v>
      </c>
      <c r="E146" s="139"/>
      <c r="F146" s="139"/>
      <c r="G146" s="139"/>
      <c r="H146" s="139"/>
      <c r="I146" s="139"/>
      <c r="J146" s="140">
        <v>-12089755.550000001</v>
      </c>
    </row>
    <row r="147" spans="1:10" x14ac:dyDescent="0.25">
      <c r="A147" s="133"/>
      <c r="B147" s="138" t="s">
        <v>117</v>
      </c>
      <c r="C147" s="139"/>
      <c r="D147" s="140">
        <v>61687.86</v>
      </c>
      <c r="E147" s="139"/>
      <c r="F147" s="139"/>
      <c r="G147" s="139"/>
      <c r="H147" s="139"/>
      <c r="I147" s="139"/>
      <c r="J147" s="140">
        <v>61687.86</v>
      </c>
    </row>
    <row r="148" spans="1:10" x14ac:dyDescent="0.25">
      <c r="A148" s="133"/>
      <c r="B148" s="138" t="s">
        <v>107</v>
      </c>
      <c r="C148" s="139"/>
      <c r="D148" s="140">
        <v>-12028067.68</v>
      </c>
      <c r="E148" s="139"/>
      <c r="F148" s="139"/>
      <c r="G148" s="139"/>
      <c r="H148" s="139"/>
      <c r="I148" s="139"/>
      <c r="J148" s="140">
        <v>-12028067.68</v>
      </c>
    </row>
    <row r="149" spans="1:10" x14ac:dyDescent="0.25">
      <c r="A149" s="138" t="s">
        <v>391</v>
      </c>
      <c r="B149" s="138" t="s">
        <v>113</v>
      </c>
      <c r="C149" s="139"/>
      <c r="D149" s="140">
        <v>110047656.37</v>
      </c>
      <c r="E149" s="139"/>
      <c r="F149" s="139"/>
      <c r="G149" s="139"/>
      <c r="H149" s="139"/>
      <c r="I149" s="139"/>
      <c r="J149" s="140">
        <v>110047656.37</v>
      </c>
    </row>
    <row r="150" spans="1:10" x14ac:dyDescent="0.25">
      <c r="A150" s="133"/>
      <c r="B150" s="138" t="s">
        <v>115</v>
      </c>
      <c r="C150" s="139"/>
      <c r="D150" s="140">
        <v>-36053038.520000003</v>
      </c>
      <c r="E150" s="139"/>
      <c r="F150" s="139"/>
      <c r="G150" s="139"/>
      <c r="H150" s="139"/>
      <c r="I150" s="139"/>
      <c r="J150" s="140">
        <v>-36053038.520000003</v>
      </c>
    </row>
    <row r="151" spans="1:10" x14ac:dyDescent="0.25">
      <c r="A151" s="133"/>
      <c r="B151" s="138" t="s">
        <v>105</v>
      </c>
      <c r="C151" s="139"/>
      <c r="D151" s="140">
        <v>8521785.0500000007</v>
      </c>
      <c r="E151" s="139"/>
      <c r="F151" s="139"/>
      <c r="G151" s="139"/>
      <c r="H151" s="139"/>
      <c r="I151" s="139"/>
      <c r="J151" s="140">
        <v>8521785.0500000007</v>
      </c>
    </row>
    <row r="152" spans="1:10" x14ac:dyDescent="0.25">
      <c r="A152" s="133"/>
      <c r="B152" s="138" t="s">
        <v>116</v>
      </c>
      <c r="C152" s="139"/>
      <c r="D152" s="140">
        <v>-12089755.550000001</v>
      </c>
      <c r="E152" s="139"/>
      <c r="F152" s="139"/>
      <c r="G152" s="139"/>
      <c r="H152" s="139"/>
      <c r="I152" s="139"/>
      <c r="J152" s="140">
        <v>-12089755.550000001</v>
      </c>
    </row>
    <row r="153" spans="1:10" x14ac:dyDescent="0.25">
      <c r="A153" s="133"/>
      <c r="B153" s="138" t="s">
        <v>106</v>
      </c>
      <c r="C153" s="139"/>
      <c r="D153" s="140">
        <v>958774.92</v>
      </c>
      <c r="E153" s="139"/>
      <c r="F153" s="139"/>
      <c r="G153" s="139"/>
      <c r="H153" s="139"/>
      <c r="I153" s="139"/>
      <c r="J153" s="140">
        <v>958774.92</v>
      </c>
    </row>
    <row r="154" spans="1:10" x14ac:dyDescent="0.25">
      <c r="A154" s="133"/>
      <c r="B154" s="138" t="s">
        <v>122</v>
      </c>
      <c r="C154" s="139"/>
      <c r="D154" s="140">
        <v>3950796.96</v>
      </c>
      <c r="E154" s="139"/>
      <c r="F154" s="139"/>
      <c r="G154" s="139"/>
      <c r="H154" s="139"/>
      <c r="I154" s="139"/>
      <c r="J154" s="140">
        <v>3950796.96</v>
      </c>
    </row>
    <row r="155" spans="1:10" x14ac:dyDescent="0.25">
      <c r="A155" s="133"/>
      <c r="B155" s="138" t="s">
        <v>117</v>
      </c>
      <c r="C155" s="139"/>
      <c r="D155" s="140">
        <v>61687.86</v>
      </c>
      <c r="E155" s="139"/>
      <c r="F155" s="139"/>
      <c r="G155" s="139"/>
      <c r="H155" s="139"/>
      <c r="I155" s="139"/>
      <c r="J155" s="140">
        <v>61687.86</v>
      </c>
    </row>
    <row r="156" spans="1:10" x14ac:dyDescent="0.25">
      <c r="A156" s="133"/>
      <c r="B156" s="138" t="s">
        <v>107</v>
      </c>
      <c r="C156" s="139"/>
      <c r="D156" s="140">
        <v>75397907.090000004</v>
      </c>
      <c r="E156" s="139"/>
      <c r="F156" s="139"/>
      <c r="G156" s="139"/>
      <c r="H156" s="139"/>
      <c r="I156" s="139"/>
      <c r="J156" s="140">
        <v>75397907.090000004</v>
      </c>
    </row>
    <row r="157" spans="1:10" x14ac:dyDescent="0.25">
      <c r="A157" s="138" t="s">
        <v>392</v>
      </c>
      <c r="B157" s="138" t="s">
        <v>118</v>
      </c>
      <c r="C157" s="139"/>
      <c r="D157" s="140">
        <v>345524791.25</v>
      </c>
      <c r="E157" s="139"/>
      <c r="F157" s="139"/>
      <c r="G157" s="139"/>
      <c r="H157" s="139"/>
      <c r="I157" s="139"/>
      <c r="J157" s="140">
        <v>345524791.25</v>
      </c>
    </row>
    <row r="158" spans="1:10" x14ac:dyDescent="0.25">
      <c r="A158" s="133"/>
      <c r="B158" s="138" t="s">
        <v>107</v>
      </c>
      <c r="C158" s="139"/>
      <c r="D158" s="140">
        <v>345524791.25</v>
      </c>
      <c r="E158" s="139"/>
      <c r="F158" s="139"/>
      <c r="G158" s="139"/>
      <c r="H158" s="139"/>
      <c r="I158" s="139"/>
      <c r="J158" s="140">
        <v>345524791.25</v>
      </c>
    </row>
    <row r="159" spans="1:10" x14ac:dyDescent="0.25">
      <c r="A159" s="138" t="s">
        <v>393</v>
      </c>
      <c r="B159" s="138" t="s">
        <v>108</v>
      </c>
      <c r="C159" s="139"/>
      <c r="D159" s="140">
        <v>-108370344.72</v>
      </c>
      <c r="E159" s="139"/>
      <c r="F159" s="139"/>
      <c r="G159" s="139"/>
      <c r="H159" s="139"/>
      <c r="I159" s="139"/>
      <c r="J159" s="140">
        <v>-108370344.72</v>
      </c>
    </row>
    <row r="160" spans="1:10" x14ac:dyDescent="0.25">
      <c r="A160" s="133"/>
      <c r="B160" s="138" t="s">
        <v>107</v>
      </c>
      <c r="C160" s="139"/>
      <c r="D160" s="140">
        <v>-108370344.72</v>
      </c>
      <c r="E160" s="139"/>
      <c r="F160" s="139"/>
      <c r="G160" s="139"/>
      <c r="H160" s="139"/>
      <c r="I160" s="139"/>
      <c r="J160" s="140">
        <v>-108370344.72</v>
      </c>
    </row>
    <row r="161" spans="1:10" x14ac:dyDescent="0.25">
      <c r="A161" s="138" t="s">
        <v>394</v>
      </c>
      <c r="B161" s="138" t="s">
        <v>109</v>
      </c>
      <c r="C161" s="139"/>
      <c r="D161" s="140">
        <v>199350659.28</v>
      </c>
      <c r="E161" s="139"/>
      <c r="F161" s="139"/>
      <c r="G161" s="139"/>
      <c r="H161" s="139"/>
      <c r="I161" s="139"/>
      <c r="J161" s="140">
        <v>199350659.28</v>
      </c>
    </row>
    <row r="162" spans="1:10" x14ac:dyDescent="0.25">
      <c r="A162" s="133"/>
      <c r="B162" s="138" t="s">
        <v>107</v>
      </c>
      <c r="C162" s="139"/>
      <c r="D162" s="140">
        <v>199350659.28</v>
      </c>
      <c r="E162" s="139"/>
      <c r="F162" s="139"/>
      <c r="G162" s="139"/>
      <c r="H162" s="139"/>
      <c r="I162" s="139"/>
      <c r="J162" s="140">
        <v>199350659.28</v>
      </c>
    </row>
    <row r="163" spans="1:10" x14ac:dyDescent="0.25">
      <c r="A163" s="138" t="s">
        <v>395</v>
      </c>
      <c r="B163" s="138" t="s">
        <v>124</v>
      </c>
      <c r="C163" s="139"/>
      <c r="D163" s="140">
        <v>17678244.219999999</v>
      </c>
      <c r="E163" s="139"/>
      <c r="F163" s="139"/>
      <c r="G163" s="139"/>
      <c r="H163" s="139"/>
      <c r="I163" s="139"/>
      <c r="J163" s="140">
        <v>17678244.219999999</v>
      </c>
    </row>
    <row r="164" spans="1:10" x14ac:dyDescent="0.25">
      <c r="A164" s="133"/>
      <c r="B164" s="138" t="s">
        <v>107</v>
      </c>
      <c r="C164" s="139"/>
      <c r="D164" s="140">
        <v>17678244.219999999</v>
      </c>
      <c r="E164" s="139"/>
      <c r="F164" s="139"/>
      <c r="G164" s="139"/>
      <c r="H164" s="139"/>
      <c r="I164" s="139"/>
      <c r="J164" s="140">
        <v>17678244.219999999</v>
      </c>
    </row>
    <row r="165" spans="1:10" x14ac:dyDescent="0.25">
      <c r="A165" s="138" t="s">
        <v>396</v>
      </c>
      <c r="B165" s="138" t="s">
        <v>110</v>
      </c>
      <c r="C165" s="139"/>
      <c r="D165" s="140">
        <v>4480899.17</v>
      </c>
      <c r="E165" s="139"/>
      <c r="F165" s="139"/>
      <c r="G165" s="139"/>
      <c r="H165" s="139"/>
      <c r="I165" s="139"/>
      <c r="J165" s="140">
        <v>4480899.17</v>
      </c>
    </row>
    <row r="166" spans="1:10" x14ac:dyDescent="0.25">
      <c r="A166" s="133"/>
      <c r="B166" s="138" t="s">
        <v>107</v>
      </c>
      <c r="C166" s="139"/>
      <c r="D166" s="140">
        <v>4480899.17</v>
      </c>
      <c r="E166" s="139"/>
      <c r="F166" s="139"/>
      <c r="G166" s="139"/>
      <c r="H166" s="139"/>
      <c r="I166" s="139"/>
      <c r="J166" s="140">
        <v>4480899.17</v>
      </c>
    </row>
    <row r="167" spans="1:10" x14ac:dyDescent="0.25">
      <c r="A167" s="138" t="s">
        <v>397</v>
      </c>
      <c r="B167" s="138" t="s">
        <v>118</v>
      </c>
      <c r="C167" s="139"/>
      <c r="D167" s="140">
        <v>345524791.25</v>
      </c>
      <c r="E167" s="139"/>
      <c r="F167" s="139"/>
      <c r="G167" s="139"/>
      <c r="H167" s="139"/>
      <c r="I167" s="139"/>
      <c r="J167" s="140">
        <v>345524791.25</v>
      </c>
    </row>
    <row r="168" spans="1:10" x14ac:dyDescent="0.25">
      <c r="A168" s="133"/>
      <c r="B168" s="138" t="s">
        <v>108</v>
      </c>
      <c r="C168" s="139"/>
      <c r="D168" s="140">
        <v>-108370344.72</v>
      </c>
      <c r="E168" s="139"/>
      <c r="F168" s="139"/>
      <c r="G168" s="139"/>
      <c r="H168" s="139"/>
      <c r="I168" s="139"/>
      <c r="J168" s="140">
        <v>-108370344.72</v>
      </c>
    </row>
    <row r="169" spans="1:10" x14ac:dyDescent="0.25">
      <c r="A169" s="133"/>
      <c r="B169" s="138" t="s">
        <v>109</v>
      </c>
      <c r="C169" s="139"/>
      <c r="D169" s="140">
        <v>199350659.28</v>
      </c>
      <c r="E169" s="139"/>
      <c r="F169" s="139"/>
      <c r="G169" s="139"/>
      <c r="H169" s="139"/>
      <c r="I169" s="139"/>
      <c r="J169" s="140">
        <v>199350659.28</v>
      </c>
    </row>
    <row r="170" spans="1:10" x14ac:dyDescent="0.25">
      <c r="A170" s="133"/>
      <c r="B170" s="138" t="s">
        <v>124</v>
      </c>
      <c r="C170" s="139"/>
      <c r="D170" s="140">
        <v>17678244.219999999</v>
      </c>
      <c r="E170" s="139"/>
      <c r="F170" s="139"/>
      <c r="G170" s="139"/>
      <c r="H170" s="139"/>
      <c r="I170" s="139"/>
      <c r="J170" s="140">
        <v>17678244.219999999</v>
      </c>
    </row>
    <row r="171" spans="1:10" x14ac:dyDescent="0.25">
      <c r="A171" s="133"/>
      <c r="B171" s="138" t="s">
        <v>110</v>
      </c>
      <c r="C171" s="139"/>
      <c r="D171" s="140">
        <v>4480899.17</v>
      </c>
      <c r="E171" s="139"/>
      <c r="F171" s="139"/>
      <c r="G171" s="139"/>
      <c r="H171" s="139"/>
      <c r="I171" s="139"/>
      <c r="J171" s="140">
        <v>4480899.17</v>
      </c>
    </row>
    <row r="172" spans="1:10" x14ac:dyDescent="0.25">
      <c r="A172" s="133"/>
      <c r="B172" s="138" t="s">
        <v>107</v>
      </c>
      <c r="C172" s="139"/>
      <c r="D172" s="140">
        <v>458664249.19999999</v>
      </c>
      <c r="E172" s="139"/>
      <c r="F172" s="139"/>
      <c r="G172" s="139"/>
      <c r="H172" s="139"/>
      <c r="I172" s="139"/>
      <c r="J172" s="140">
        <v>458664249.19999999</v>
      </c>
    </row>
    <row r="173" spans="1:10" x14ac:dyDescent="0.25">
      <c r="A173" s="138" t="s">
        <v>125</v>
      </c>
      <c r="B173" s="138" t="s">
        <v>113</v>
      </c>
      <c r="C173" s="139"/>
      <c r="D173" s="140">
        <v>110047656.37</v>
      </c>
      <c r="E173" s="139"/>
      <c r="F173" s="139"/>
      <c r="G173" s="139"/>
      <c r="H173" s="139"/>
      <c r="I173" s="139"/>
      <c r="J173" s="140">
        <v>110047656.37</v>
      </c>
    </row>
    <row r="174" spans="1:10" x14ac:dyDescent="0.25">
      <c r="A174" s="133"/>
      <c r="B174" s="138" t="s">
        <v>114</v>
      </c>
      <c r="C174" s="140">
        <v>-6749507.8499999996</v>
      </c>
      <c r="D174" s="139"/>
      <c r="E174" s="140">
        <v>-168680.66</v>
      </c>
      <c r="F174" s="140">
        <v>7189873.5099999998</v>
      </c>
      <c r="G174" s="140">
        <v>270696.59999999998</v>
      </c>
      <c r="H174" s="139"/>
      <c r="I174" s="139"/>
      <c r="J174" s="140">
        <v>542381.6</v>
      </c>
    </row>
    <row r="175" spans="1:10" x14ac:dyDescent="0.25">
      <c r="A175" s="133"/>
      <c r="B175" s="138" t="s">
        <v>104</v>
      </c>
      <c r="C175" s="140">
        <v>109120891.51000001</v>
      </c>
      <c r="D175" s="139"/>
      <c r="E175" s="139"/>
      <c r="F175" s="140">
        <v>121875733.98</v>
      </c>
      <c r="G175" s="140">
        <v>23817336.309999999</v>
      </c>
      <c r="H175" s="139"/>
      <c r="I175" s="139"/>
      <c r="J175" s="140">
        <v>254813961.80000001</v>
      </c>
    </row>
    <row r="176" spans="1:10" x14ac:dyDescent="0.25">
      <c r="A176" s="133"/>
      <c r="B176" s="138" t="s">
        <v>115</v>
      </c>
      <c r="C176" s="139"/>
      <c r="D176" s="140">
        <v>-36053038.520000003</v>
      </c>
      <c r="E176" s="139"/>
      <c r="F176" s="139"/>
      <c r="G176" s="139"/>
      <c r="H176" s="139"/>
      <c r="I176" s="139"/>
      <c r="J176" s="140">
        <v>-36053038.520000003</v>
      </c>
    </row>
    <row r="177" spans="1:10" x14ac:dyDescent="0.25">
      <c r="A177" s="133"/>
      <c r="B177" s="138" t="s">
        <v>105</v>
      </c>
      <c r="C177" s="140">
        <v>582369.54</v>
      </c>
      <c r="D177" s="140">
        <v>8521785.0500000007</v>
      </c>
      <c r="E177" s="139"/>
      <c r="F177" s="139"/>
      <c r="G177" s="139"/>
      <c r="H177" s="139"/>
      <c r="I177" s="139"/>
      <c r="J177" s="140">
        <v>9104154.5899999999</v>
      </c>
    </row>
    <row r="178" spans="1:10" x14ac:dyDescent="0.25">
      <c r="A178" s="133"/>
      <c r="B178" s="138" t="s">
        <v>116</v>
      </c>
      <c r="C178" s="139"/>
      <c r="D178" s="140">
        <v>-12089755.550000001</v>
      </c>
      <c r="E178" s="139"/>
      <c r="F178" s="139"/>
      <c r="G178" s="139"/>
      <c r="H178" s="139"/>
      <c r="I178" s="139"/>
      <c r="J178" s="140">
        <v>-12089755.550000001</v>
      </c>
    </row>
    <row r="179" spans="1:10" x14ac:dyDescent="0.25">
      <c r="A179" s="133"/>
      <c r="B179" s="138" t="s">
        <v>118</v>
      </c>
      <c r="C179" s="139"/>
      <c r="D179" s="140">
        <v>345524791.25</v>
      </c>
      <c r="E179" s="139"/>
      <c r="F179" s="139"/>
      <c r="G179" s="139"/>
      <c r="H179" s="139"/>
      <c r="I179" s="139"/>
      <c r="J179" s="140">
        <v>345524791.25</v>
      </c>
    </row>
    <row r="180" spans="1:10" x14ac:dyDescent="0.25">
      <c r="A180" s="133"/>
      <c r="B180" s="138" t="s">
        <v>108</v>
      </c>
      <c r="C180" s="139"/>
      <c r="D180" s="140">
        <v>-108370344.72</v>
      </c>
      <c r="E180" s="139"/>
      <c r="F180" s="140">
        <v>11720795.93</v>
      </c>
      <c r="G180" s="139"/>
      <c r="H180" s="139"/>
      <c r="I180" s="139"/>
      <c r="J180" s="140">
        <v>-96649548.790000007</v>
      </c>
    </row>
    <row r="181" spans="1:10" x14ac:dyDescent="0.25">
      <c r="A181" s="133"/>
      <c r="B181" s="138" t="s">
        <v>109</v>
      </c>
      <c r="C181" s="139"/>
      <c r="D181" s="140">
        <v>199350659.28</v>
      </c>
      <c r="E181" s="139"/>
      <c r="F181" s="140">
        <v>316267545.42000002</v>
      </c>
      <c r="G181" s="139"/>
      <c r="H181" s="140">
        <v>451498.81</v>
      </c>
      <c r="I181" s="139"/>
      <c r="J181" s="140">
        <v>516069703.50999999</v>
      </c>
    </row>
    <row r="182" spans="1:10" x14ac:dyDescent="0.25">
      <c r="A182" s="133"/>
      <c r="B182" s="138" t="s">
        <v>124</v>
      </c>
      <c r="C182" s="139"/>
      <c r="D182" s="140">
        <v>17678244.219999999</v>
      </c>
      <c r="E182" s="139"/>
      <c r="F182" s="140">
        <v>-2202418.91</v>
      </c>
      <c r="G182" s="139"/>
      <c r="H182" s="139"/>
      <c r="I182" s="139"/>
      <c r="J182" s="140">
        <v>15475825.310000001</v>
      </c>
    </row>
    <row r="183" spans="1:10" x14ac:dyDescent="0.25">
      <c r="A183" s="133"/>
      <c r="B183" s="138" t="s">
        <v>110</v>
      </c>
      <c r="C183" s="139"/>
      <c r="D183" s="140">
        <v>4480899.17</v>
      </c>
      <c r="E183" s="139"/>
      <c r="F183" s="139"/>
      <c r="G183" s="139"/>
      <c r="H183" s="139"/>
      <c r="I183" s="139"/>
      <c r="J183" s="140">
        <v>4480899.17</v>
      </c>
    </row>
    <row r="184" spans="1:10" x14ac:dyDescent="0.25">
      <c r="A184" s="133"/>
      <c r="B184" s="138" t="s">
        <v>106</v>
      </c>
      <c r="C184" s="139"/>
      <c r="D184" s="140">
        <v>958774.92</v>
      </c>
      <c r="E184" s="140">
        <v>629988.91</v>
      </c>
      <c r="F184" s="139"/>
      <c r="G184" s="139"/>
      <c r="H184" s="139"/>
      <c r="I184" s="139"/>
      <c r="J184" s="140">
        <v>1588763.83</v>
      </c>
    </row>
    <row r="185" spans="1:10" x14ac:dyDescent="0.25">
      <c r="A185" s="133"/>
      <c r="B185" s="138" t="s">
        <v>122</v>
      </c>
      <c r="C185" s="140">
        <v>97000.39</v>
      </c>
      <c r="D185" s="140">
        <v>3950796.96</v>
      </c>
      <c r="E185" s="139"/>
      <c r="F185" s="140">
        <v>4747.59</v>
      </c>
      <c r="G185" s="139"/>
      <c r="H185" s="139"/>
      <c r="I185" s="139"/>
      <c r="J185" s="140">
        <v>4052544.94</v>
      </c>
    </row>
    <row r="186" spans="1:10" x14ac:dyDescent="0.25">
      <c r="A186" s="133"/>
      <c r="B186" s="138" t="s">
        <v>117</v>
      </c>
      <c r="C186" s="139"/>
      <c r="D186" s="140">
        <v>61687.86</v>
      </c>
      <c r="E186" s="139"/>
      <c r="F186" s="139"/>
      <c r="G186" s="139"/>
      <c r="H186" s="139"/>
      <c r="I186" s="139"/>
      <c r="J186" s="140">
        <v>61687.86</v>
      </c>
    </row>
    <row r="187" spans="1:10" x14ac:dyDescent="0.25">
      <c r="A187" s="133"/>
      <c r="B187" s="138" t="s">
        <v>107</v>
      </c>
      <c r="C187" s="140">
        <v>103050753.59</v>
      </c>
      <c r="D187" s="140">
        <v>534062156.29000002</v>
      </c>
      <c r="E187" s="140">
        <v>461308.25</v>
      </c>
      <c r="F187" s="140">
        <v>454856277.51999998</v>
      </c>
      <c r="G187" s="140">
        <v>24088032.91</v>
      </c>
      <c r="H187" s="140">
        <v>451498.81</v>
      </c>
      <c r="I187" s="139"/>
      <c r="J187" s="140">
        <v>1116970027.3699999</v>
      </c>
    </row>
    <row r="188" spans="1:10" x14ac:dyDescent="0.25">
      <c r="A188" s="138" t="s">
        <v>398</v>
      </c>
      <c r="B188" s="138" t="s">
        <v>117</v>
      </c>
      <c r="C188" s="139"/>
      <c r="D188" s="139"/>
      <c r="E188" s="139"/>
      <c r="F188" s="140">
        <v>-385623.44</v>
      </c>
      <c r="G188" s="139"/>
      <c r="H188" s="139"/>
      <c r="I188" s="139"/>
      <c r="J188" s="140">
        <v>-385623.44</v>
      </c>
    </row>
    <row r="189" spans="1:10" x14ac:dyDescent="0.25">
      <c r="A189" s="133"/>
      <c r="B189" s="138" t="s">
        <v>107</v>
      </c>
      <c r="C189" s="139"/>
      <c r="D189" s="139"/>
      <c r="E189" s="139"/>
      <c r="F189" s="140">
        <v>-385623.44</v>
      </c>
      <c r="G189" s="139"/>
      <c r="H189" s="139"/>
      <c r="I189" s="139"/>
      <c r="J189" s="140">
        <v>-385623.44</v>
      </c>
    </row>
    <row r="190" spans="1:10" x14ac:dyDescent="0.25">
      <c r="A190" s="138" t="s">
        <v>399</v>
      </c>
      <c r="B190" s="138" t="s">
        <v>116</v>
      </c>
      <c r="C190" s="139"/>
      <c r="D190" s="139"/>
      <c r="E190" s="139"/>
      <c r="F190" s="139"/>
      <c r="G190" s="140">
        <v>-252</v>
      </c>
      <c r="H190" s="139"/>
      <c r="I190" s="139"/>
      <c r="J190" s="140">
        <v>-252</v>
      </c>
    </row>
    <row r="191" spans="1:10" x14ac:dyDescent="0.25">
      <c r="A191" s="133"/>
      <c r="B191" s="138" t="s">
        <v>106</v>
      </c>
      <c r="C191" s="139"/>
      <c r="D191" s="139"/>
      <c r="E191" s="140">
        <v>-788648.67</v>
      </c>
      <c r="F191" s="139"/>
      <c r="G191" s="139"/>
      <c r="H191" s="139"/>
      <c r="I191" s="139"/>
      <c r="J191" s="140">
        <v>-788648.67</v>
      </c>
    </row>
    <row r="192" spans="1:10" x14ac:dyDescent="0.25">
      <c r="A192" s="133"/>
      <c r="B192" s="138" t="s">
        <v>117</v>
      </c>
      <c r="C192" s="140">
        <v>-16968323.25</v>
      </c>
      <c r="D192" s="139"/>
      <c r="E192" s="139"/>
      <c r="F192" s="140">
        <v>-10498777.560000001</v>
      </c>
      <c r="G192" s="139"/>
      <c r="H192" s="139"/>
      <c r="I192" s="139"/>
      <c r="J192" s="140">
        <v>-27467100.809999999</v>
      </c>
    </row>
    <row r="193" spans="1:10" x14ac:dyDescent="0.25">
      <c r="A193" s="133"/>
      <c r="B193" s="138" t="s">
        <v>107</v>
      </c>
      <c r="C193" s="140">
        <v>-16968323.25</v>
      </c>
      <c r="D193" s="139"/>
      <c r="E193" s="140">
        <v>-788648.67</v>
      </c>
      <c r="F193" s="140">
        <v>-10498777.560000001</v>
      </c>
      <c r="G193" s="140">
        <v>-252</v>
      </c>
      <c r="H193" s="139"/>
      <c r="I193" s="139"/>
      <c r="J193" s="140">
        <v>-28256001.489999998</v>
      </c>
    </row>
    <row r="194" spans="1:10" x14ac:dyDescent="0.25">
      <c r="A194" s="138" t="s">
        <v>126</v>
      </c>
      <c r="B194" s="138" t="s">
        <v>116</v>
      </c>
      <c r="C194" s="139"/>
      <c r="D194" s="139"/>
      <c r="E194" s="139"/>
      <c r="F194" s="139"/>
      <c r="G194" s="140">
        <v>-252</v>
      </c>
      <c r="H194" s="139"/>
      <c r="I194" s="139"/>
      <c r="J194" s="140">
        <v>-252</v>
      </c>
    </row>
    <row r="195" spans="1:10" x14ac:dyDescent="0.25">
      <c r="A195" s="133"/>
      <c r="B195" s="138" t="s">
        <v>106</v>
      </c>
      <c r="C195" s="139"/>
      <c r="D195" s="139"/>
      <c r="E195" s="140">
        <v>-788648.67</v>
      </c>
      <c r="F195" s="139"/>
      <c r="G195" s="139"/>
      <c r="H195" s="139"/>
      <c r="I195" s="139"/>
      <c r="J195" s="140">
        <v>-788648.67</v>
      </c>
    </row>
    <row r="196" spans="1:10" x14ac:dyDescent="0.25">
      <c r="A196" s="133"/>
      <c r="B196" s="138" t="s">
        <v>117</v>
      </c>
      <c r="C196" s="140">
        <v>-16968323.25</v>
      </c>
      <c r="D196" s="139"/>
      <c r="E196" s="139"/>
      <c r="F196" s="140">
        <v>-10884401</v>
      </c>
      <c r="G196" s="139"/>
      <c r="H196" s="139"/>
      <c r="I196" s="139"/>
      <c r="J196" s="140">
        <v>-27852724.25</v>
      </c>
    </row>
    <row r="197" spans="1:10" x14ac:dyDescent="0.25">
      <c r="A197" s="133"/>
      <c r="B197" s="138" t="s">
        <v>107</v>
      </c>
      <c r="C197" s="140">
        <v>-16968323.25</v>
      </c>
      <c r="D197" s="139"/>
      <c r="E197" s="140">
        <v>-788648.67</v>
      </c>
      <c r="F197" s="140">
        <v>-10884401</v>
      </c>
      <c r="G197" s="140">
        <v>-252</v>
      </c>
      <c r="H197" s="139"/>
      <c r="I197" s="139"/>
      <c r="J197" s="140">
        <v>-28641624.93</v>
      </c>
    </row>
    <row r="198" spans="1:10" x14ac:dyDescent="0.25">
      <c r="A198" s="138" t="s">
        <v>400</v>
      </c>
      <c r="B198" s="138" t="s">
        <v>112</v>
      </c>
      <c r="C198" s="139"/>
      <c r="D198" s="140">
        <v>26912488.719999999</v>
      </c>
      <c r="E198" s="139"/>
      <c r="F198" s="139"/>
      <c r="G198" s="139"/>
      <c r="H198" s="139"/>
      <c r="I198" s="139"/>
      <c r="J198" s="140">
        <v>26912488.719999999</v>
      </c>
    </row>
    <row r="199" spans="1:10" x14ac:dyDescent="0.25">
      <c r="A199" s="133"/>
      <c r="B199" s="138" t="s">
        <v>113</v>
      </c>
      <c r="C199" s="140">
        <v>-20535019.52</v>
      </c>
      <c r="D199" s="139"/>
      <c r="E199" s="139"/>
      <c r="F199" s="140">
        <v>82102915.799999997</v>
      </c>
      <c r="G199" s="140">
        <v>8614852.9800000004</v>
      </c>
      <c r="H199" s="139"/>
      <c r="I199" s="139"/>
      <c r="J199" s="140">
        <v>70182749.260000005</v>
      </c>
    </row>
    <row r="200" spans="1:10" x14ac:dyDescent="0.25">
      <c r="A200" s="133"/>
      <c r="B200" s="138" t="s">
        <v>114</v>
      </c>
      <c r="C200" s="139"/>
      <c r="D200" s="139"/>
      <c r="E200" s="139"/>
      <c r="F200" s="140">
        <v>-851153.66</v>
      </c>
      <c r="G200" s="140">
        <v>-481237.75</v>
      </c>
      <c r="H200" s="139"/>
      <c r="I200" s="139"/>
      <c r="J200" s="140">
        <v>-1332391.4099999999</v>
      </c>
    </row>
    <row r="201" spans="1:10" x14ac:dyDescent="0.25">
      <c r="A201" s="133"/>
      <c r="B201" s="138" t="s">
        <v>104</v>
      </c>
      <c r="C201" s="139"/>
      <c r="D201" s="139"/>
      <c r="E201" s="139"/>
      <c r="F201" s="140">
        <v>55633877.920000002</v>
      </c>
      <c r="G201" s="139"/>
      <c r="H201" s="139"/>
      <c r="I201" s="139"/>
      <c r="J201" s="140">
        <v>55633877.920000002</v>
      </c>
    </row>
    <row r="202" spans="1:10" x14ac:dyDescent="0.25">
      <c r="A202" s="133"/>
      <c r="B202" s="138" t="s">
        <v>105</v>
      </c>
      <c r="C202" s="140">
        <v>0</v>
      </c>
      <c r="D202" s="139"/>
      <c r="E202" s="139"/>
      <c r="F202" s="139"/>
      <c r="G202" s="139"/>
      <c r="H202" s="139"/>
      <c r="I202" s="139"/>
      <c r="J202" s="140">
        <v>0</v>
      </c>
    </row>
    <row r="203" spans="1:10" x14ac:dyDescent="0.25">
      <c r="A203" s="133"/>
      <c r="B203" s="138" t="s">
        <v>116</v>
      </c>
      <c r="C203" s="139"/>
      <c r="D203" s="139"/>
      <c r="E203" s="139"/>
      <c r="F203" s="140">
        <v>4931233.12</v>
      </c>
      <c r="G203" s="140">
        <v>25252221.5</v>
      </c>
      <c r="H203" s="139"/>
      <c r="I203" s="139"/>
      <c r="J203" s="140">
        <v>30183454.620000001</v>
      </c>
    </row>
    <row r="204" spans="1:10" x14ac:dyDescent="0.25">
      <c r="A204" s="133"/>
      <c r="B204" s="138" t="s">
        <v>122</v>
      </c>
      <c r="C204" s="140">
        <v>374146.55</v>
      </c>
      <c r="D204" s="139"/>
      <c r="E204" s="139"/>
      <c r="F204" s="140">
        <v>15939147.16</v>
      </c>
      <c r="G204" s="140">
        <v>10249.99</v>
      </c>
      <c r="H204" s="139"/>
      <c r="I204" s="139"/>
      <c r="J204" s="140">
        <v>16323543.699999999</v>
      </c>
    </row>
    <row r="205" spans="1:10" x14ac:dyDescent="0.25">
      <c r="A205" s="133"/>
      <c r="B205" s="138" t="s">
        <v>117</v>
      </c>
      <c r="C205" s="139"/>
      <c r="D205" s="139"/>
      <c r="E205" s="139"/>
      <c r="F205" s="139"/>
      <c r="G205" s="140">
        <v>114134.2</v>
      </c>
      <c r="H205" s="139"/>
      <c r="I205" s="139"/>
      <c r="J205" s="140">
        <v>114134.2</v>
      </c>
    </row>
    <row r="206" spans="1:10" x14ac:dyDescent="0.25">
      <c r="A206" s="133"/>
      <c r="B206" s="138" t="s">
        <v>107</v>
      </c>
      <c r="C206" s="140">
        <v>-20160872.969999999</v>
      </c>
      <c r="D206" s="140">
        <v>26912488.719999999</v>
      </c>
      <c r="E206" s="139"/>
      <c r="F206" s="140">
        <v>157756020.34</v>
      </c>
      <c r="G206" s="140">
        <v>33510220.920000002</v>
      </c>
      <c r="H206" s="139"/>
      <c r="I206" s="139"/>
      <c r="J206" s="140">
        <v>198017857.00999999</v>
      </c>
    </row>
    <row r="207" spans="1:10" x14ac:dyDescent="0.25">
      <c r="A207" s="138" t="s">
        <v>401</v>
      </c>
      <c r="B207" s="138" t="s">
        <v>112</v>
      </c>
      <c r="C207" s="139"/>
      <c r="D207" s="139"/>
      <c r="E207" s="139"/>
      <c r="F207" s="139"/>
      <c r="G207" s="140">
        <v>-7443906.79</v>
      </c>
      <c r="H207" s="139"/>
      <c r="I207" s="140">
        <v>39273.620000000003</v>
      </c>
      <c r="J207" s="140">
        <v>-7404633.1699999999</v>
      </c>
    </row>
    <row r="208" spans="1:10" x14ac:dyDescent="0.25">
      <c r="A208" s="133"/>
      <c r="B208" s="138" t="s">
        <v>107</v>
      </c>
      <c r="C208" s="139"/>
      <c r="D208" s="139"/>
      <c r="E208" s="139"/>
      <c r="F208" s="139"/>
      <c r="G208" s="140">
        <v>-7443906.79</v>
      </c>
      <c r="H208" s="139"/>
      <c r="I208" s="140">
        <v>39273.620000000003</v>
      </c>
      <c r="J208" s="140">
        <v>-7404633.1699999999</v>
      </c>
    </row>
    <row r="209" spans="1:10" x14ac:dyDescent="0.25">
      <c r="A209" s="138" t="s">
        <v>402</v>
      </c>
      <c r="B209" s="138" t="s">
        <v>118</v>
      </c>
      <c r="C209" s="139"/>
      <c r="D209" s="139"/>
      <c r="E209" s="139"/>
      <c r="F209" s="140">
        <v>28709385.32</v>
      </c>
      <c r="G209" s="139"/>
      <c r="H209" s="139"/>
      <c r="I209" s="139"/>
      <c r="J209" s="140">
        <v>28709385.32</v>
      </c>
    </row>
    <row r="210" spans="1:10" x14ac:dyDescent="0.25">
      <c r="A210" s="133"/>
      <c r="B210" s="138" t="s">
        <v>108</v>
      </c>
      <c r="C210" s="139"/>
      <c r="D210" s="139"/>
      <c r="E210" s="139"/>
      <c r="F210" s="140">
        <v>-405049.44</v>
      </c>
      <c r="G210" s="139"/>
      <c r="H210" s="139"/>
      <c r="I210" s="139"/>
      <c r="J210" s="140">
        <v>-405049.44</v>
      </c>
    </row>
    <row r="211" spans="1:10" x14ac:dyDescent="0.25">
      <c r="A211" s="133"/>
      <c r="B211" s="138" t="s">
        <v>119</v>
      </c>
      <c r="C211" s="139"/>
      <c r="D211" s="139"/>
      <c r="E211" s="139"/>
      <c r="F211" s="140">
        <v>5530251.5899999999</v>
      </c>
      <c r="G211" s="139"/>
      <c r="H211" s="139"/>
      <c r="I211" s="139"/>
      <c r="J211" s="140">
        <v>5530251.5899999999</v>
      </c>
    </row>
    <row r="212" spans="1:10" x14ac:dyDescent="0.25">
      <c r="A212" s="133"/>
      <c r="B212" s="138" t="s">
        <v>124</v>
      </c>
      <c r="C212" s="139"/>
      <c r="D212" s="139"/>
      <c r="E212" s="139"/>
      <c r="F212" s="140">
        <v>6528044.9800000004</v>
      </c>
      <c r="G212" s="139"/>
      <c r="H212" s="139"/>
      <c r="I212" s="139"/>
      <c r="J212" s="140">
        <v>6528044.9800000004</v>
      </c>
    </row>
    <row r="213" spans="1:10" x14ac:dyDescent="0.25">
      <c r="A213" s="133"/>
      <c r="B213" s="138" t="s">
        <v>107</v>
      </c>
      <c r="C213" s="139"/>
      <c r="D213" s="139"/>
      <c r="E213" s="139"/>
      <c r="F213" s="140">
        <v>40362632.450000003</v>
      </c>
      <c r="G213" s="139"/>
      <c r="H213" s="139"/>
      <c r="I213" s="139"/>
      <c r="J213" s="140">
        <v>40362632.450000003</v>
      </c>
    </row>
    <row r="214" spans="1:10" x14ac:dyDescent="0.25">
      <c r="A214" s="138" t="s">
        <v>127</v>
      </c>
      <c r="B214" s="138" t="s">
        <v>112</v>
      </c>
      <c r="C214" s="139"/>
      <c r="D214" s="140">
        <v>26912488.719999999</v>
      </c>
      <c r="E214" s="139"/>
      <c r="F214" s="139"/>
      <c r="G214" s="140">
        <v>-7443906.79</v>
      </c>
      <c r="H214" s="139"/>
      <c r="I214" s="140">
        <v>39273.620000000003</v>
      </c>
      <c r="J214" s="140">
        <v>19507855.550000001</v>
      </c>
    </row>
    <row r="215" spans="1:10" x14ac:dyDescent="0.25">
      <c r="A215" s="133"/>
      <c r="B215" s="138" t="s">
        <v>113</v>
      </c>
      <c r="C215" s="140">
        <v>-20535019.52</v>
      </c>
      <c r="D215" s="139"/>
      <c r="E215" s="139"/>
      <c r="F215" s="140">
        <v>82102915.799999997</v>
      </c>
      <c r="G215" s="140">
        <v>8614852.9800000004</v>
      </c>
      <c r="H215" s="139"/>
      <c r="I215" s="139"/>
      <c r="J215" s="140">
        <v>70182749.260000005</v>
      </c>
    </row>
    <row r="216" spans="1:10" x14ac:dyDescent="0.25">
      <c r="A216" s="133"/>
      <c r="B216" s="138" t="s">
        <v>114</v>
      </c>
      <c r="C216" s="139"/>
      <c r="D216" s="139"/>
      <c r="E216" s="139"/>
      <c r="F216" s="140">
        <v>-851153.66</v>
      </c>
      <c r="G216" s="140">
        <v>-481237.75</v>
      </c>
      <c r="H216" s="139"/>
      <c r="I216" s="139"/>
      <c r="J216" s="140">
        <v>-1332391.4099999999</v>
      </c>
    </row>
    <row r="217" spans="1:10" x14ac:dyDescent="0.25">
      <c r="A217" s="133"/>
      <c r="B217" s="138" t="s">
        <v>104</v>
      </c>
      <c r="C217" s="139"/>
      <c r="D217" s="139"/>
      <c r="E217" s="139"/>
      <c r="F217" s="140">
        <v>55633877.920000002</v>
      </c>
      <c r="G217" s="139"/>
      <c r="H217" s="139"/>
      <c r="I217" s="139"/>
      <c r="J217" s="140">
        <v>55633877.920000002</v>
      </c>
    </row>
    <row r="218" spans="1:10" x14ac:dyDescent="0.25">
      <c r="A218" s="133"/>
      <c r="B218" s="138" t="s">
        <v>105</v>
      </c>
      <c r="C218" s="140">
        <v>0</v>
      </c>
      <c r="D218" s="139"/>
      <c r="E218" s="139"/>
      <c r="F218" s="139"/>
      <c r="G218" s="139"/>
      <c r="H218" s="139"/>
      <c r="I218" s="139"/>
      <c r="J218" s="140">
        <v>0</v>
      </c>
    </row>
    <row r="219" spans="1:10" x14ac:dyDescent="0.25">
      <c r="A219" s="133"/>
      <c r="B219" s="138" t="s">
        <v>116</v>
      </c>
      <c r="C219" s="139"/>
      <c r="D219" s="139"/>
      <c r="E219" s="139"/>
      <c r="F219" s="140">
        <v>4931233.12</v>
      </c>
      <c r="G219" s="140">
        <v>25252221.5</v>
      </c>
      <c r="H219" s="139"/>
      <c r="I219" s="139"/>
      <c r="J219" s="140">
        <v>30183454.620000001</v>
      </c>
    </row>
    <row r="220" spans="1:10" x14ac:dyDescent="0.25">
      <c r="A220" s="133"/>
      <c r="B220" s="138" t="s">
        <v>118</v>
      </c>
      <c r="C220" s="139"/>
      <c r="D220" s="139"/>
      <c r="E220" s="139"/>
      <c r="F220" s="140">
        <v>28709385.32</v>
      </c>
      <c r="G220" s="139"/>
      <c r="H220" s="139"/>
      <c r="I220" s="139"/>
      <c r="J220" s="140">
        <v>28709385.32</v>
      </c>
    </row>
    <row r="221" spans="1:10" x14ac:dyDescent="0.25">
      <c r="A221" s="133"/>
      <c r="B221" s="138" t="s">
        <v>108</v>
      </c>
      <c r="C221" s="139"/>
      <c r="D221" s="139"/>
      <c r="E221" s="139"/>
      <c r="F221" s="140">
        <v>-405049.44</v>
      </c>
      <c r="G221" s="139"/>
      <c r="H221" s="139"/>
      <c r="I221" s="139"/>
      <c r="J221" s="140">
        <v>-405049.44</v>
      </c>
    </row>
    <row r="222" spans="1:10" x14ac:dyDescent="0.25">
      <c r="A222" s="133"/>
      <c r="B222" s="138" t="s">
        <v>119</v>
      </c>
      <c r="C222" s="139"/>
      <c r="D222" s="139"/>
      <c r="E222" s="139"/>
      <c r="F222" s="140">
        <v>5530251.5899999999</v>
      </c>
      <c r="G222" s="139"/>
      <c r="H222" s="139"/>
      <c r="I222" s="139"/>
      <c r="J222" s="140">
        <v>5530251.5899999999</v>
      </c>
    </row>
    <row r="223" spans="1:10" x14ac:dyDescent="0.25">
      <c r="A223" s="133"/>
      <c r="B223" s="138" t="s">
        <v>124</v>
      </c>
      <c r="C223" s="139"/>
      <c r="D223" s="139"/>
      <c r="E223" s="139"/>
      <c r="F223" s="140">
        <v>6528044.9800000004</v>
      </c>
      <c r="G223" s="139"/>
      <c r="H223" s="139"/>
      <c r="I223" s="139"/>
      <c r="J223" s="140">
        <v>6528044.9800000004</v>
      </c>
    </row>
    <row r="224" spans="1:10" x14ac:dyDescent="0.25">
      <c r="A224" s="133"/>
      <c r="B224" s="138" t="s">
        <v>122</v>
      </c>
      <c r="C224" s="140">
        <v>374146.55</v>
      </c>
      <c r="D224" s="139"/>
      <c r="E224" s="139"/>
      <c r="F224" s="140">
        <v>15939147.16</v>
      </c>
      <c r="G224" s="140">
        <v>10249.99</v>
      </c>
      <c r="H224" s="139"/>
      <c r="I224" s="139"/>
      <c r="J224" s="140">
        <v>16323543.699999999</v>
      </c>
    </row>
    <row r="225" spans="1:10" x14ac:dyDescent="0.25">
      <c r="A225" s="133"/>
      <c r="B225" s="138" t="s">
        <v>117</v>
      </c>
      <c r="C225" s="139"/>
      <c r="D225" s="139"/>
      <c r="E225" s="139"/>
      <c r="F225" s="139"/>
      <c r="G225" s="140">
        <v>114134.2</v>
      </c>
      <c r="H225" s="139"/>
      <c r="I225" s="139"/>
      <c r="J225" s="140">
        <v>114134.2</v>
      </c>
    </row>
    <row r="226" spans="1:10" x14ac:dyDescent="0.25">
      <c r="A226" s="133"/>
      <c r="B226" s="138" t="s">
        <v>107</v>
      </c>
      <c r="C226" s="140">
        <v>-20160872.969999999</v>
      </c>
      <c r="D226" s="140">
        <v>26912488.719999999</v>
      </c>
      <c r="E226" s="139"/>
      <c r="F226" s="140">
        <v>198118652.78999999</v>
      </c>
      <c r="G226" s="140">
        <v>26066314.129999999</v>
      </c>
      <c r="H226" s="139"/>
      <c r="I226" s="140">
        <v>39273.620000000003</v>
      </c>
      <c r="J226" s="140">
        <v>230975856.28999999</v>
      </c>
    </row>
    <row r="227" spans="1:10" x14ac:dyDescent="0.25">
      <c r="A227" s="138" t="s">
        <v>403</v>
      </c>
      <c r="B227" s="138" t="s">
        <v>112</v>
      </c>
      <c r="C227" s="139"/>
      <c r="D227" s="140">
        <v>-7190731.5</v>
      </c>
      <c r="E227" s="139"/>
      <c r="F227" s="139"/>
      <c r="G227" s="139"/>
      <c r="H227" s="139"/>
      <c r="I227" s="140">
        <v>-39273.620000000003</v>
      </c>
      <c r="J227" s="140">
        <v>-7230005.1200000001</v>
      </c>
    </row>
    <row r="228" spans="1:10" x14ac:dyDescent="0.25">
      <c r="A228" s="133"/>
      <c r="B228" s="138" t="s">
        <v>113</v>
      </c>
      <c r="C228" s="140">
        <v>-11641499.93</v>
      </c>
      <c r="D228" s="139"/>
      <c r="E228" s="139"/>
      <c r="F228" s="140">
        <v>-44113723.18</v>
      </c>
      <c r="G228" s="140">
        <v>-5809121.9900000002</v>
      </c>
      <c r="H228" s="139"/>
      <c r="I228" s="139"/>
      <c r="J228" s="140">
        <v>-61564345.100000001</v>
      </c>
    </row>
    <row r="229" spans="1:10" x14ac:dyDescent="0.25">
      <c r="A229" s="133"/>
      <c r="B229" s="138" t="s">
        <v>114</v>
      </c>
      <c r="C229" s="139"/>
      <c r="D229" s="139"/>
      <c r="E229" s="140">
        <v>-79129.94</v>
      </c>
      <c r="F229" s="140">
        <v>-8113466.75</v>
      </c>
      <c r="G229" s="140">
        <v>-9869311.5600000005</v>
      </c>
      <c r="H229" s="139"/>
      <c r="I229" s="139"/>
      <c r="J229" s="140">
        <v>-18061908.25</v>
      </c>
    </row>
    <row r="230" spans="1:10" x14ac:dyDescent="0.25">
      <c r="A230" s="133"/>
      <c r="B230" s="138" t="s">
        <v>116</v>
      </c>
      <c r="C230" s="139"/>
      <c r="D230" s="139"/>
      <c r="E230" s="139"/>
      <c r="F230" s="140">
        <v>-9002179.7400000002</v>
      </c>
      <c r="G230" s="140">
        <v>-18743482.039999999</v>
      </c>
      <c r="H230" s="139"/>
      <c r="I230" s="139"/>
      <c r="J230" s="140">
        <v>-27745661.780000001</v>
      </c>
    </row>
    <row r="231" spans="1:10" x14ac:dyDescent="0.25">
      <c r="A231" s="133"/>
      <c r="B231" s="138" t="s">
        <v>106</v>
      </c>
      <c r="C231" s="139"/>
      <c r="D231" s="139"/>
      <c r="E231" s="140">
        <v>-146533.49</v>
      </c>
      <c r="F231" s="139"/>
      <c r="G231" s="139"/>
      <c r="H231" s="139"/>
      <c r="I231" s="139"/>
      <c r="J231" s="140">
        <v>-146533.49</v>
      </c>
    </row>
    <row r="232" spans="1:10" x14ac:dyDescent="0.25">
      <c r="A232" s="133"/>
      <c r="B232" s="138" t="s">
        <v>122</v>
      </c>
      <c r="C232" s="140">
        <v>-419398.87</v>
      </c>
      <c r="D232" s="139"/>
      <c r="E232" s="139"/>
      <c r="F232" s="140">
        <v>-9994108.4000000004</v>
      </c>
      <c r="G232" s="140">
        <v>-296180.32</v>
      </c>
      <c r="H232" s="139"/>
      <c r="I232" s="139"/>
      <c r="J232" s="140">
        <v>-10709687.59</v>
      </c>
    </row>
    <row r="233" spans="1:10" x14ac:dyDescent="0.25">
      <c r="A233" s="133"/>
      <c r="B233" s="138" t="s">
        <v>117</v>
      </c>
      <c r="C233" s="140">
        <v>-4429949.04</v>
      </c>
      <c r="D233" s="139"/>
      <c r="E233" s="139"/>
      <c r="F233" s="139"/>
      <c r="G233" s="139"/>
      <c r="H233" s="139"/>
      <c r="I233" s="139"/>
      <c r="J233" s="140">
        <v>-4429949.04</v>
      </c>
    </row>
    <row r="234" spans="1:10" x14ac:dyDescent="0.25">
      <c r="A234" s="133"/>
      <c r="B234" s="138" t="s">
        <v>107</v>
      </c>
      <c r="C234" s="140">
        <v>-16490847.84</v>
      </c>
      <c r="D234" s="140">
        <v>-7190731.5</v>
      </c>
      <c r="E234" s="140">
        <v>-225663.43</v>
      </c>
      <c r="F234" s="140">
        <v>-71223478.069999993</v>
      </c>
      <c r="G234" s="140">
        <v>-34718095.909999996</v>
      </c>
      <c r="H234" s="139"/>
      <c r="I234" s="140">
        <v>-39273.620000000003</v>
      </c>
      <c r="J234" s="140">
        <v>-129888090.37</v>
      </c>
    </row>
    <row r="235" spans="1:10" x14ac:dyDescent="0.25">
      <c r="A235" s="138" t="s">
        <v>404</v>
      </c>
      <c r="B235" s="138" t="s">
        <v>118</v>
      </c>
      <c r="C235" s="139"/>
      <c r="D235" s="139"/>
      <c r="E235" s="139"/>
      <c r="F235" s="140">
        <v>-13020185.189999999</v>
      </c>
      <c r="G235" s="139"/>
      <c r="H235" s="139"/>
      <c r="I235" s="139"/>
      <c r="J235" s="140">
        <v>-13020185.189999999</v>
      </c>
    </row>
    <row r="236" spans="1:10" x14ac:dyDescent="0.25">
      <c r="A236" s="133"/>
      <c r="B236" s="138" t="s">
        <v>108</v>
      </c>
      <c r="C236" s="139"/>
      <c r="D236" s="139"/>
      <c r="E236" s="139"/>
      <c r="F236" s="140">
        <v>-3662684.23</v>
      </c>
      <c r="G236" s="139"/>
      <c r="H236" s="139"/>
      <c r="I236" s="139"/>
      <c r="J236" s="140">
        <v>-3662684.23</v>
      </c>
    </row>
    <row r="237" spans="1:10" x14ac:dyDescent="0.25">
      <c r="A237" s="133"/>
      <c r="B237" s="138" t="s">
        <v>119</v>
      </c>
      <c r="C237" s="139"/>
      <c r="D237" s="139"/>
      <c r="E237" s="139"/>
      <c r="F237" s="140">
        <v>-6770989.96</v>
      </c>
      <c r="G237" s="139"/>
      <c r="H237" s="139"/>
      <c r="I237" s="139"/>
      <c r="J237" s="140">
        <v>-6770989.96</v>
      </c>
    </row>
    <row r="238" spans="1:10" x14ac:dyDescent="0.25">
      <c r="A238" s="133"/>
      <c r="B238" s="138" t="s">
        <v>107</v>
      </c>
      <c r="C238" s="139"/>
      <c r="D238" s="139"/>
      <c r="E238" s="139"/>
      <c r="F238" s="140">
        <v>-23453859.379999999</v>
      </c>
      <c r="G238" s="139"/>
      <c r="H238" s="139"/>
      <c r="I238" s="139"/>
      <c r="J238" s="140">
        <v>-23453859.379999999</v>
      </c>
    </row>
    <row r="239" spans="1:10" x14ac:dyDescent="0.25">
      <c r="A239" s="138" t="s">
        <v>405</v>
      </c>
      <c r="B239" s="138" t="s">
        <v>104</v>
      </c>
      <c r="C239" s="139"/>
      <c r="D239" s="139"/>
      <c r="E239" s="139"/>
      <c r="F239" s="140">
        <v>-55633877.880000003</v>
      </c>
      <c r="G239" s="139"/>
      <c r="H239" s="139"/>
      <c r="I239" s="139"/>
      <c r="J239" s="140">
        <v>-55633877.880000003</v>
      </c>
    </row>
    <row r="240" spans="1:10" x14ac:dyDescent="0.25">
      <c r="A240" s="133"/>
      <c r="B240" s="138" t="s">
        <v>107</v>
      </c>
      <c r="C240" s="139"/>
      <c r="D240" s="139"/>
      <c r="E240" s="139"/>
      <c r="F240" s="140">
        <v>-55633877.880000003</v>
      </c>
      <c r="G240" s="139"/>
      <c r="H240" s="139"/>
      <c r="I240" s="139"/>
      <c r="J240" s="140">
        <v>-55633877.880000003</v>
      </c>
    </row>
    <row r="241" spans="1:10" x14ac:dyDescent="0.25">
      <c r="A241" s="138" t="s">
        <v>406</v>
      </c>
      <c r="B241" s="138" t="s">
        <v>112</v>
      </c>
      <c r="C241" s="139"/>
      <c r="D241" s="140">
        <v>-82810854.099999994</v>
      </c>
      <c r="E241" s="139"/>
      <c r="F241" s="139"/>
      <c r="G241" s="139"/>
      <c r="H241" s="139"/>
      <c r="I241" s="139"/>
      <c r="J241" s="140">
        <v>-82810854.099999994</v>
      </c>
    </row>
    <row r="242" spans="1:10" x14ac:dyDescent="0.25">
      <c r="A242" s="133"/>
      <c r="B242" s="138" t="s">
        <v>107</v>
      </c>
      <c r="C242" s="139"/>
      <c r="D242" s="140">
        <v>-82810854.099999994</v>
      </c>
      <c r="E242" s="139"/>
      <c r="F242" s="139"/>
      <c r="G242" s="139"/>
      <c r="H242" s="139"/>
      <c r="I242" s="139"/>
      <c r="J242" s="140">
        <v>-82810854.099999994</v>
      </c>
    </row>
    <row r="243" spans="1:10" x14ac:dyDescent="0.25">
      <c r="A243" s="138" t="s">
        <v>128</v>
      </c>
      <c r="B243" s="138" t="s">
        <v>112</v>
      </c>
      <c r="C243" s="139"/>
      <c r="D243" s="140">
        <v>-90001585.609999999</v>
      </c>
      <c r="E243" s="139"/>
      <c r="F243" s="139"/>
      <c r="G243" s="139"/>
      <c r="H243" s="139"/>
      <c r="I243" s="140">
        <v>-39273.620000000003</v>
      </c>
      <c r="J243" s="140">
        <v>-90040859.230000004</v>
      </c>
    </row>
    <row r="244" spans="1:10" x14ac:dyDescent="0.25">
      <c r="A244" s="133"/>
      <c r="B244" s="138" t="s">
        <v>113</v>
      </c>
      <c r="C244" s="140">
        <v>-11641499.93</v>
      </c>
      <c r="D244" s="139"/>
      <c r="E244" s="139"/>
      <c r="F244" s="140">
        <v>-44113723.18</v>
      </c>
      <c r="G244" s="140">
        <v>-5809121.9900000002</v>
      </c>
      <c r="H244" s="139"/>
      <c r="I244" s="139"/>
      <c r="J244" s="140">
        <v>-61564345.100000001</v>
      </c>
    </row>
    <row r="245" spans="1:10" x14ac:dyDescent="0.25">
      <c r="A245" s="133"/>
      <c r="B245" s="138" t="s">
        <v>114</v>
      </c>
      <c r="C245" s="139"/>
      <c r="D245" s="139"/>
      <c r="E245" s="140">
        <v>-79129.94</v>
      </c>
      <c r="F245" s="140">
        <v>-8113466.75</v>
      </c>
      <c r="G245" s="140">
        <v>-9869311.5600000005</v>
      </c>
      <c r="H245" s="139"/>
      <c r="I245" s="139"/>
      <c r="J245" s="140">
        <v>-18061908.25</v>
      </c>
    </row>
    <row r="246" spans="1:10" x14ac:dyDescent="0.25">
      <c r="A246" s="133"/>
      <c r="B246" s="138" t="s">
        <v>104</v>
      </c>
      <c r="C246" s="139"/>
      <c r="D246" s="139"/>
      <c r="E246" s="139"/>
      <c r="F246" s="140">
        <v>-55633877.880000003</v>
      </c>
      <c r="G246" s="139"/>
      <c r="H246" s="139"/>
      <c r="I246" s="139"/>
      <c r="J246" s="140">
        <v>-55633877.880000003</v>
      </c>
    </row>
    <row r="247" spans="1:10" x14ac:dyDescent="0.25">
      <c r="A247" s="133"/>
      <c r="B247" s="138" t="s">
        <v>116</v>
      </c>
      <c r="C247" s="139"/>
      <c r="D247" s="139"/>
      <c r="E247" s="139"/>
      <c r="F247" s="140">
        <v>-9002179.7400000002</v>
      </c>
      <c r="G247" s="140">
        <v>-18743482.039999999</v>
      </c>
      <c r="H247" s="139"/>
      <c r="I247" s="139"/>
      <c r="J247" s="140">
        <v>-27745661.780000001</v>
      </c>
    </row>
    <row r="248" spans="1:10" x14ac:dyDescent="0.25">
      <c r="A248" s="133"/>
      <c r="B248" s="138" t="s">
        <v>118</v>
      </c>
      <c r="C248" s="139"/>
      <c r="D248" s="139"/>
      <c r="E248" s="139"/>
      <c r="F248" s="140">
        <v>-13020185.189999999</v>
      </c>
      <c r="G248" s="139"/>
      <c r="H248" s="139"/>
      <c r="I248" s="139"/>
      <c r="J248" s="140">
        <v>-13020185.189999999</v>
      </c>
    </row>
    <row r="249" spans="1:10" x14ac:dyDescent="0.25">
      <c r="A249" s="133"/>
      <c r="B249" s="138" t="s">
        <v>108</v>
      </c>
      <c r="C249" s="139"/>
      <c r="D249" s="139"/>
      <c r="E249" s="139"/>
      <c r="F249" s="140">
        <v>-3662684.23</v>
      </c>
      <c r="G249" s="139"/>
      <c r="H249" s="139"/>
      <c r="I249" s="139"/>
      <c r="J249" s="140">
        <v>-3662684.23</v>
      </c>
    </row>
    <row r="250" spans="1:10" x14ac:dyDescent="0.25">
      <c r="A250" s="133"/>
      <c r="B250" s="138" t="s">
        <v>119</v>
      </c>
      <c r="C250" s="139"/>
      <c r="D250" s="139"/>
      <c r="E250" s="139"/>
      <c r="F250" s="140">
        <v>-6770989.96</v>
      </c>
      <c r="G250" s="139"/>
      <c r="H250" s="139"/>
      <c r="I250" s="139"/>
      <c r="J250" s="140">
        <v>-6770989.96</v>
      </c>
    </row>
    <row r="251" spans="1:10" x14ac:dyDescent="0.25">
      <c r="A251" s="133"/>
      <c r="B251" s="138" t="s">
        <v>106</v>
      </c>
      <c r="C251" s="139"/>
      <c r="D251" s="139"/>
      <c r="E251" s="140">
        <v>-146533.49</v>
      </c>
      <c r="F251" s="139"/>
      <c r="G251" s="139"/>
      <c r="H251" s="139"/>
      <c r="I251" s="139"/>
      <c r="J251" s="140">
        <v>-146533.49</v>
      </c>
    </row>
    <row r="252" spans="1:10" x14ac:dyDescent="0.25">
      <c r="A252" s="133"/>
      <c r="B252" s="138" t="s">
        <v>122</v>
      </c>
      <c r="C252" s="140">
        <v>-419398.87</v>
      </c>
      <c r="D252" s="139"/>
      <c r="E252" s="139"/>
      <c r="F252" s="140">
        <v>-9994108.4000000004</v>
      </c>
      <c r="G252" s="140">
        <v>-296180.32</v>
      </c>
      <c r="H252" s="139"/>
      <c r="I252" s="139"/>
      <c r="J252" s="140">
        <v>-10709687.59</v>
      </c>
    </row>
    <row r="253" spans="1:10" x14ac:dyDescent="0.25">
      <c r="A253" s="133"/>
      <c r="B253" s="138" t="s">
        <v>117</v>
      </c>
      <c r="C253" s="140">
        <v>-4429949.04</v>
      </c>
      <c r="D253" s="139"/>
      <c r="E253" s="139"/>
      <c r="F253" s="139"/>
      <c r="G253" s="139"/>
      <c r="H253" s="139"/>
      <c r="I253" s="139"/>
      <c r="J253" s="140">
        <v>-4429949.04</v>
      </c>
    </row>
    <row r="254" spans="1:10" x14ac:dyDescent="0.25">
      <c r="A254" s="133"/>
      <c r="B254" s="138" t="s">
        <v>107</v>
      </c>
      <c r="C254" s="140">
        <v>-16490847.84</v>
      </c>
      <c r="D254" s="140">
        <v>-90001585.609999999</v>
      </c>
      <c r="E254" s="140">
        <v>-225663.43</v>
      </c>
      <c r="F254" s="140">
        <v>-150311215.33000001</v>
      </c>
      <c r="G254" s="140">
        <v>-34718095.909999996</v>
      </c>
      <c r="H254" s="139"/>
      <c r="I254" s="140">
        <v>-39273.620000000003</v>
      </c>
      <c r="J254" s="140">
        <v>-291786681.74000001</v>
      </c>
    </row>
    <row r="255" spans="1:10" x14ac:dyDescent="0.25">
      <c r="A255" s="138" t="s">
        <v>129</v>
      </c>
      <c r="B255" s="138" t="s">
        <v>113</v>
      </c>
      <c r="C255" s="140">
        <v>25561398.920000002</v>
      </c>
      <c r="D255" s="139"/>
      <c r="E255" s="139"/>
      <c r="F255" s="139"/>
      <c r="G255" s="139"/>
      <c r="H255" s="139"/>
      <c r="I255" s="139"/>
      <c r="J255" s="140">
        <v>25561398.920000002</v>
      </c>
    </row>
    <row r="256" spans="1:10" x14ac:dyDescent="0.25">
      <c r="A256" s="133"/>
      <c r="B256" s="138" t="s">
        <v>107</v>
      </c>
      <c r="C256" s="140">
        <v>25561398.920000002</v>
      </c>
      <c r="D256" s="139"/>
      <c r="E256" s="139"/>
      <c r="F256" s="139"/>
      <c r="G256" s="139"/>
      <c r="H256" s="139"/>
      <c r="I256" s="139"/>
      <c r="J256" s="140">
        <v>25561398.920000002</v>
      </c>
    </row>
    <row r="257" spans="1:10" x14ac:dyDescent="0.25">
      <c r="A257" s="138" t="s">
        <v>130</v>
      </c>
      <c r="B257" s="138" t="s">
        <v>122</v>
      </c>
      <c r="C257" s="140">
        <v>-75408</v>
      </c>
      <c r="D257" s="139"/>
      <c r="E257" s="139"/>
      <c r="F257" s="140">
        <v>-3404799</v>
      </c>
      <c r="G257" s="140">
        <v>-35128.36</v>
      </c>
      <c r="H257" s="139"/>
      <c r="I257" s="139"/>
      <c r="J257" s="140">
        <v>-3515335.36</v>
      </c>
    </row>
    <row r="258" spans="1:10" x14ac:dyDescent="0.25">
      <c r="A258" s="133"/>
      <c r="B258" s="138" t="s">
        <v>107</v>
      </c>
      <c r="C258" s="140">
        <v>-75408</v>
      </c>
      <c r="D258" s="139"/>
      <c r="E258" s="139"/>
      <c r="F258" s="140">
        <v>-3404799</v>
      </c>
      <c r="G258" s="140">
        <v>-35128.36</v>
      </c>
      <c r="H258" s="139"/>
      <c r="I258" s="139"/>
      <c r="J258" s="140">
        <v>-3515335.36</v>
      </c>
    </row>
    <row r="259" spans="1:10" x14ac:dyDescent="0.25">
      <c r="A259" s="138" t="s">
        <v>131</v>
      </c>
      <c r="B259" s="138" t="s">
        <v>112</v>
      </c>
      <c r="C259" s="139"/>
      <c r="D259" s="140">
        <v>-63089096.890000001</v>
      </c>
      <c r="E259" s="139"/>
      <c r="F259" s="139"/>
      <c r="G259" s="140">
        <v>-7443906.79</v>
      </c>
      <c r="H259" s="139"/>
      <c r="I259" s="139"/>
      <c r="J259" s="140">
        <v>-70533003.680000007</v>
      </c>
    </row>
    <row r="260" spans="1:10" x14ac:dyDescent="0.25">
      <c r="A260" s="133"/>
      <c r="B260" s="138" t="s">
        <v>113</v>
      </c>
      <c r="C260" s="140">
        <v>-6615120.54</v>
      </c>
      <c r="D260" s="139"/>
      <c r="E260" s="139"/>
      <c r="F260" s="140">
        <v>37989192.619999997</v>
      </c>
      <c r="G260" s="140">
        <v>2805730.99</v>
      </c>
      <c r="H260" s="139"/>
      <c r="I260" s="139"/>
      <c r="J260" s="140">
        <v>34179803.07</v>
      </c>
    </row>
    <row r="261" spans="1:10" x14ac:dyDescent="0.25">
      <c r="A261" s="133"/>
      <c r="B261" s="138" t="s">
        <v>114</v>
      </c>
      <c r="C261" s="139"/>
      <c r="D261" s="139"/>
      <c r="E261" s="140">
        <v>-79129.94</v>
      </c>
      <c r="F261" s="140">
        <v>-8964620.4100000001</v>
      </c>
      <c r="G261" s="140">
        <v>-10350549.310000001</v>
      </c>
      <c r="H261" s="139"/>
      <c r="I261" s="139"/>
      <c r="J261" s="140">
        <v>-19394299.66</v>
      </c>
    </row>
    <row r="262" spans="1:10" x14ac:dyDescent="0.25">
      <c r="A262" s="133"/>
      <c r="B262" s="138" t="s">
        <v>104</v>
      </c>
      <c r="C262" s="139"/>
      <c r="D262" s="139"/>
      <c r="E262" s="139"/>
      <c r="F262" s="140">
        <v>0.04</v>
      </c>
      <c r="G262" s="139"/>
      <c r="H262" s="139"/>
      <c r="I262" s="139"/>
      <c r="J262" s="140">
        <v>0.04</v>
      </c>
    </row>
    <row r="263" spans="1:10" x14ac:dyDescent="0.25">
      <c r="A263" s="133"/>
      <c r="B263" s="138" t="s">
        <v>105</v>
      </c>
      <c r="C263" s="140">
        <v>0</v>
      </c>
      <c r="D263" s="139"/>
      <c r="E263" s="139"/>
      <c r="F263" s="139"/>
      <c r="G263" s="139"/>
      <c r="H263" s="139"/>
      <c r="I263" s="139"/>
      <c r="J263" s="140">
        <v>0</v>
      </c>
    </row>
    <row r="264" spans="1:10" x14ac:dyDescent="0.25">
      <c r="A264" s="133"/>
      <c r="B264" s="138" t="s">
        <v>116</v>
      </c>
      <c r="C264" s="139"/>
      <c r="D264" s="139"/>
      <c r="E264" s="139"/>
      <c r="F264" s="140">
        <v>-4070946.62</v>
      </c>
      <c r="G264" s="140">
        <v>6508739.46</v>
      </c>
      <c r="H264" s="139"/>
      <c r="I264" s="139"/>
      <c r="J264" s="140">
        <v>2437792.84</v>
      </c>
    </row>
    <row r="265" spans="1:10" x14ac:dyDescent="0.25">
      <c r="A265" s="133"/>
      <c r="B265" s="138" t="s">
        <v>118</v>
      </c>
      <c r="C265" s="139"/>
      <c r="D265" s="139"/>
      <c r="E265" s="139"/>
      <c r="F265" s="140">
        <v>15689200.130000001</v>
      </c>
      <c r="G265" s="139"/>
      <c r="H265" s="139"/>
      <c r="I265" s="139"/>
      <c r="J265" s="140">
        <v>15689200.130000001</v>
      </c>
    </row>
    <row r="266" spans="1:10" x14ac:dyDescent="0.25">
      <c r="A266" s="133"/>
      <c r="B266" s="138" t="s">
        <v>108</v>
      </c>
      <c r="C266" s="139"/>
      <c r="D266" s="139"/>
      <c r="E266" s="139"/>
      <c r="F266" s="140">
        <v>-4067733.67</v>
      </c>
      <c r="G266" s="139"/>
      <c r="H266" s="139"/>
      <c r="I266" s="139"/>
      <c r="J266" s="140">
        <v>-4067733.67</v>
      </c>
    </row>
    <row r="267" spans="1:10" x14ac:dyDescent="0.25">
      <c r="A267" s="133"/>
      <c r="B267" s="138" t="s">
        <v>119</v>
      </c>
      <c r="C267" s="139"/>
      <c r="D267" s="139"/>
      <c r="E267" s="139"/>
      <c r="F267" s="140">
        <v>-1240738.3700000001</v>
      </c>
      <c r="G267" s="139"/>
      <c r="H267" s="139"/>
      <c r="I267" s="139"/>
      <c r="J267" s="140">
        <v>-1240738.3700000001</v>
      </c>
    </row>
    <row r="268" spans="1:10" x14ac:dyDescent="0.25">
      <c r="A268" s="133"/>
      <c r="B268" s="138" t="s">
        <v>124</v>
      </c>
      <c r="C268" s="139"/>
      <c r="D268" s="139"/>
      <c r="E268" s="139"/>
      <c r="F268" s="140">
        <v>6528044.9800000004</v>
      </c>
      <c r="G268" s="139"/>
      <c r="H268" s="139"/>
      <c r="I268" s="139"/>
      <c r="J268" s="140">
        <v>6528044.9800000004</v>
      </c>
    </row>
    <row r="269" spans="1:10" x14ac:dyDescent="0.25">
      <c r="A269" s="133"/>
      <c r="B269" s="138" t="s">
        <v>106</v>
      </c>
      <c r="C269" s="139"/>
      <c r="D269" s="139"/>
      <c r="E269" s="140">
        <v>-146533.49</v>
      </c>
      <c r="F269" s="139"/>
      <c r="G269" s="139"/>
      <c r="H269" s="139"/>
      <c r="I269" s="139"/>
      <c r="J269" s="140">
        <v>-146533.49</v>
      </c>
    </row>
    <row r="270" spans="1:10" x14ac:dyDescent="0.25">
      <c r="A270" s="133"/>
      <c r="B270" s="138" t="s">
        <v>122</v>
      </c>
      <c r="C270" s="140">
        <v>-120660.31</v>
      </c>
      <c r="D270" s="139"/>
      <c r="E270" s="139"/>
      <c r="F270" s="140">
        <v>2540239.7599999998</v>
      </c>
      <c r="G270" s="140">
        <v>-321058.69</v>
      </c>
      <c r="H270" s="139"/>
      <c r="I270" s="139"/>
      <c r="J270" s="140">
        <v>2098520.7599999998</v>
      </c>
    </row>
    <row r="271" spans="1:10" x14ac:dyDescent="0.25">
      <c r="A271" s="133"/>
      <c r="B271" s="138" t="s">
        <v>117</v>
      </c>
      <c r="C271" s="140">
        <v>-4429949.04</v>
      </c>
      <c r="D271" s="139"/>
      <c r="E271" s="139"/>
      <c r="F271" s="139"/>
      <c r="G271" s="140">
        <v>114134.2</v>
      </c>
      <c r="H271" s="139"/>
      <c r="I271" s="139"/>
      <c r="J271" s="140">
        <v>-4315814.84</v>
      </c>
    </row>
    <row r="272" spans="1:10" x14ac:dyDescent="0.25">
      <c r="A272" s="133"/>
      <c r="B272" s="138" t="s">
        <v>107</v>
      </c>
      <c r="C272" s="140">
        <v>-11165729.9</v>
      </c>
      <c r="D272" s="140">
        <v>-63089096.890000001</v>
      </c>
      <c r="E272" s="140">
        <v>-225663.43</v>
      </c>
      <c r="F272" s="140">
        <v>44402638.460000001</v>
      </c>
      <c r="G272" s="140">
        <v>-8686910.1400000006</v>
      </c>
      <c r="H272" s="139"/>
      <c r="I272" s="139"/>
      <c r="J272" s="140">
        <v>-38764761.890000001</v>
      </c>
    </row>
    <row r="273" spans="1:10" x14ac:dyDescent="0.25">
      <c r="A273" s="138" t="s">
        <v>132</v>
      </c>
      <c r="B273" s="138" t="s">
        <v>112</v>
      </c>
      <c r="C273" s="139"/>
      <c r="D273" s="140">
        <v>-63089096.890000001</v>
      </c>
      <c r="E273" s="139"/>
      <c r="F273" s="139"/>
      <c r="G273" s="140">
        <v>-7443906.79</v>
      </c>
      <c r="H273" s="139"/>
      <c r="I273" s="140">
        <v>-444836.16</v>
      </c>
      <c r="J273" s="140">
        <v>-70977839.829999998</v>
      </c>
    </row>
    <row r="274" spans="1:10" x14ac:dyDescent="0.25">
      <c r="A274" s="133"/>
      <c r="B274" s="138" t="s">
        <v>113</v>
      </c>
      <c r="C274" s="140">
        <v>-7343027.5899999999</v>
      </c>
      <c r="D274" s="140">
        <v>138935990.02000001</v>
      </c>
      <c r="E274" s="139"/>
      <c r="F274" s="140">
        <v>26182086.420000002</v>
      </c>
      <c r="G274" s="140">
        <v>2885817.6</v>
      </c>
      <c r="H274" s="139"/>
      <c r="I274" s="139"/>
      <c r="J274" s="140">
        <v>160660866.44</v>
      </c>
    </row>
    <row r="275" spans="1:10" x14ac:dyDescent="0.25">
      <c r="A275" s="133"/>
      <c r="B275" s="138" t="s">
        <v>114</v>
      </c>
      <c r="C275" s="140">
        <v>72170364.890000001</v>
      </c>
      <c r="D275" s="139"/>
      <c r="E275" s="140">
        <v>860566.12</v>
      </c>
      <c r="F275" s="140">
        <v>74522164.280000001</v>
      </c>
      <c r="G275" s="140">
        <v>9055906.8699999992</v>
      </c>
      <c r="H275" s="139"/>
      <c r="I275" s="140">
        <v>-11702693.619999999</v>
      </c>
      <c r="J275" s="140">
        <v>144906308.53</v>
      </c>
    </row>
    <row r="276" spans="1:10" x14ac:dyDescent="0.25">
      <c r="A276" s="133"/>
      <c r="B276" s="138" t="s">
        <v>104</v>
      </c>
      <c r="C276" s="140">
        <v>94269734.069999993</v>
      </c>
      <c r="D276" s="139"/>
      <c r="E276" s="139"/>
      <c r="F276" s="140">
        <v>81389287.090000004</v>
      </c>
      <c r="G276" s="140">
        <v>-6536897.96</v>
      </c>
      <c r="H276" s="139"/>
      <c r="I276" s="139"/>
      <c r="J276" s="140">
        <v>169122123.19999999</v>
      </c>
    </row>
    <row r="277" spans="1:10" x14ac:dyDescent="0.25">
      <c r="A277" s="133"/>
      <c r="B277" s="138" t="s">
        <v>115</v>
      </c>
      <c r="C277" s="140">
        <v>91.7</v>
      </c>
      <c r="D277" s="140">
        <v>56001408.130000003</v>
      </c>
      <c r="E277" s="139"/>
      <c r="F277" s="139"/>
      <c r="G277" s="139"/>
      <c r="H277" s="139"/>
      <c r="I277" s="139"/>
      <c r="J277" s="140">
        <v>56001499.829999998</v>
      </c>
    </row>
    <row r="278" spans="1:10" x14ac:dyDescent="0.25">
      <c r="A278" s="133"/>
      <c r="B278" s="138" t="s">
        <v>105</v>
      </c>
      <c r="C278" s="140">
        <v>582369.54</v>
      </c>
      <c r="D278" s="140">
        <v>19817439.239999998</v>
      </c>
      <c r="E278" s="139"/>
      <c r="F278" s="139"/>
      <c r="G278" s="139"/>
      <c r="H278" s="139"/>
      <c r="I278" s="139"/>
      <c r="J278" s="140">
        <v>20399808.780000001</v>
      </c>
    </row>
    <row r="279" spans="1:10" x14ac:dyDescent="0.25">
      <c r="A279" s="133"/>
      <c r="B279" s="138" t="s">
        <v>116</v>
      </c>
      <c r="C279" s="140">
        <v>10100804.529999999</v>
      </c>
      <c r="D279" s="140">
        <v>-9251593.2300000004</v>
      </c>
      <c r="E279" s="140">
        <v>12298.4</v>
      </c>
      <c r="F279" s="140">
        <v>-1697964.95</v>
      </c>
      <c r="G279" s="140">
        <v>6750230.1200000001</v>
      </c>
      <c r="H279" s="139"/>
      <c r="I279" s="139"/>
      <c r="J279" s="140">
        <v>5913774.8700000001</v>
      </c>
    </row>
    <row r="280" spans="1:10" x14ac:dyDescent="0.25">
      <c r="A280" s="133"/>
      <c r="B280" s="138" t="s">
        <v>118</v>
      </c>
      <c r="C280" s="139"/>
      <c r="D280" s="140">
        <v>324619576.60000002</v>
      </c>
      <c r="E280" s="139"/>
      <c r="F280" s="140">
        <v>13517748.710000001</v>
      </c>
      <c r="G280" s="139"/>
      <c r="H280" s="139"/>
      <c r="I280" s="139"/>
      <c r="J280" s="140">
        <v>338137325.31</v>
      </c>
    </row>
    <row r="281" spans="1:10" x14ac:dyDescent="0.25">
      <c r="A281" s="133"/>
      <c r="B281" s="138" t="s">
        <v>108</v>
      </c>
      <c r="C281" s="139"/>
      <c r="D281" s="140">
        <v>-15267199.27</v>
      </c>
      <c r="E281" s="139"/>
      <c r="F281" s="140">
        <v>15755859.109999999</v>
      </c>
      <c r="G281" s="139"/>
      <c r="H281" s="139"/>
      <c r="I281" s="139"/>
      <c r="J281" s="140">
        <v>488659.84</v>
      </c>
    </row>
    <row r="282" spans="1:10" x14ac:dyDescent="0.25">
      <c r="A282" s="133"/>
      <c r="B282" s="138" t="s">
        <v>109</v>
      </c>
      <c r="C282" s="139"/>
      <c r="D282" s="140">
        <v>247838977.62</v>
      </c>
      <c r="E282" s="139"/>
      <c r="F282" s="140">
        <v>365704175.20999998</v>
      </c>
      <c r="G282" s="139"/>
      <c r="H282" s="140">
        <v>451498.81</v>
      </c>
      <c r="I282" s="139"/>
      <c r="J282" s="140">
        <v>613994651.63999999</v>
      </c>
    </row>
    <row r="283" spans="1:10" x14ac:dyDescent="0.25">
      <c r="A283" s="133"/>
      <c r="B283" s="138" t="s">
        <v>119</v>
      </c>
      <c r="C283" s="139"/>
      <c r="D283" s="140">
        <v>-2284768.54</v>
      </c>
      <c r="E283" s="139"/>
      <c r="F283" s="140">
        <v>-2360637.2599999998</v>
      </c>
      <c r="G283" s="139"/>
      <c r="H283" s="139"/>
      <c r="I283" s="139"/>
      <c r="J283" s="140">
        <v>-4645405.8</v>
      </c>
    </row>
    <row r="284" spans="1:10" x14ac:dyDescent="0.25">
      <c r="A284" s="133"/>
      <c r="B284" s="138" t="s">
        <v>124</v>
      </c>
      <c r="C284" s="139"/>
      <c r="D284" s="140">
        <v>17678244.219999999</v>
      </c>
      <c r="E284" s="139"/>
      <c r="F284" s="140">
        <v>4325626.07</v>
      </c>
      <c r="G284" s="139"/>
      <c r="H284" s="139"/>
      <c r="I284" s="139"/>
      <c r="J284" s="140">
        <v>22003870.289999999</v>
      </c>
    </row>
    <row r="285" spans="1:10" x14ac:dyDescent="0.25">
      <c r="A285" s="133"/>
      <c r="B285" s="138" t="s">
        <v>110</v>
      </c>
      <c r="C285" s="139"/>
      <c r="D285" s="140">
        <v>7000128.8300000001</v>
      </c>
      <c r="E285" s="139"/>
      <c r="F285" s="139"/>
      <c r="G285" s="139"/>
      <c r="H285" s="139"/>
      <c r="I285" s="139"/>
      <c r="J285" s="140">
        <v>7000128.8300000001</v>
      </c>
    </row>
    <row r="286" spans="1:10" x14ac:dyDescent="0.25">
      <c r="A286" s="133"/>
      <c r="B286" s="138" t="s">
        <v>106</v>
      </c>
      <c r="C286" s="139"/>
      <c r="D286" s="140">
        <v>1014089.43</v>
      </c>
      <c r="E286" s="140">
        <v>-305193.25</v>
      </c>
      <c r="F286" s="139"/>
      <c r="G286" s="139"/>
      <c r="H286" s="139"/>
      <c r="I286" s="139"/>
      <c r="J286" s="140">
        <v>708896.17</v>
      </c>
    </row>
    <row r="287" spans="1:10" x14ac:dyDescent="0.25">
      <c r="A287" s="133"/>
      <c r="B287" s="138" t="s">
        <v>122</v>
      </c>
      <c r="C287" s="140">
        <v>-23659.919999999998</v>
      </c>
      <c r="D287" s="140">
        <v>3950796.96</v>
      </c>
      <c r="E287" s="139"/>
      <c r="F287" s="140">
        <v>301987.34999999998</v>
      </c>
      <c r="G287" s="140">
        <v>-321058.69</v>
      </c>
      <c r="H287" s="139"/>
      <c r="I287" s="139"/>
      <c r="J287" s="140">
        <v>3908065.7</v>
      </c>
    </row>
    <row r="288" spans="1:10" x14ac:dyDescent="0.25">
      <c r="A288" s="133"/>
      <c r="B288" s="138" t="s">
        <v>117</v>
      </c>
      <c r="C288" s="140">
        <v>-21398272.300000001</v>
      </c>
      <c r="D288" s="140">
        <v>85528.86</v>
      </c>
      <c r="E288" s="139"/>
      <c r="F288" s="140">
        <v>-10884401</v>
      </c>
      <c r="G288" s="140">
        <v>114134.2</v>
      </c>
      <c r="H288" s="139"/>
      <c r="I288" s="139"/>
      <c r="J288" s="140">
        <v>-32083010.23</v>
      </c>
    </row>
    <row r="289" spans="1:10" x14ac:dyDescent="0.25">
      <c r="A289" s="133"/>
      <c r="B289" s="138" t="s">
        <v>107</v>
      </c>
      <c r="C289" s="140">
        <v>148358404.91</v>
      </c>
      <c r="D289" s="140">
        <v>727049521.96000004</v>
      </c>
      <c r="E289" s="140">
        <v>567671.27</v>
      </c>
      <c r="F289" s="140">
        <v>566755931.02999997</v>
      </c>
      <c r="G289" s="140">
        <v>4504225.3499999996</v>
      </c>
      <c r="H289" s="140">
        <v>451498.81</v>
      </c>
      <c r="I289" s="140">
        <v>-12147529.779999999</v>
      </c>
      <c r="J289" s="140">
        <v>1435539723.55</v>
      </c>
    </row>
    <row r="290" spans="1:10" x14ac:dyDescent="0.25">
      <c r="A290" s="138" t="s">
        <v>133</v>
      </c>
      <c r="B290" s="138" t="s">
        <v>117</v>
      </c>
      <c r="C290" s="139"/>
      <c r="D290" s="139"/>
      <c r="E290" s="139"/>
      <c r="F290" s="140">
        <v>913395.42</v>
      </c>
      <c r="G290" s="139"/>
      <c r="H290" s="139"/>
      <c r="I290" s="139"/>
      <c r="J290" s="140">
        <v>913395.42</v>
      </c>
    </row>
    <row r="291" spans="1:10" x14ac:dyDescent="0.25">
      <c r="A291" s="133"/>
      <c r="B291" s="138" t="s">
        <v>107</v>
      </c>
      <c r="C291" s="139"/>
      <c r="D291" s="139"/>
      <c r="E291" s="139"/>
      <c r="F291" s="140">
        <v>913395.42</v>
      </c>
      <c r="G291" s="139"/>
      <c r="H291" s="139"/>
      <c r="I291" s="139"/>
      <c r="J291" s="140">
        <v>913395.42</v>
      </c>
    </row>
    <row r="292" spans="1:10" x14ac:dyDescent="0.25">
      <c r="A292" s="138" t="s">
        <v>134</v>
      </c>
      <c r="B292" s="138" t="s">
        <v>117</v>
      </c>
      <c r="C292" s="139"/>
      <c r="D292" s="139"/>
      <c r="E292" s="139"/>
      <c r="F292" s="140">
        <v>22184614.530000001</v>
      </c>
      <c r="G292" s="139"/>
      <c r="H292" s="139"/>
      <c r="I292" s="139"/>
      <c r="J292" s="140">
        <v>22184614.530000001</v>
      </c>
    </row>
    <row r="293" spans="1:10" x14ac:dyDescent="0.25">
      <c r="A293" s="133"/>
      <c r="B293" s="138" t="s">
        <v>107</v>
      </c>
      <c r="C293" s="139"/>
      <c r="D293" s="139"/>
      <c r="E293" s="139"/>
      <c r="F293" s="140">
        <v>22184614.530000001</v>
      </c>
      <c r="G293" s="139"/>
      <c r="H293" s="139"/>
      <c r="I293" s="139"/>
      <c r="J293" s="140">
        <v>22184614.530000001</v>
      </c>
    </row>
    <row r="294" spans="1:10" x14ac:dyDescent="0.25">
      <c r="A294" s="138" t="s">
        <v>135</v>
      </c>
      <c r="B294" s="138" t="s">
        <v>117</v>
      </c>
      <c r="C294" s="139"/>
      <c r="D294" s="139"/>
      <c r="E294" s="139"/>
      <c r="F294" s="140">
        <v>23098009.949999999</v>
      </c>
      <c r="G294" s="139"/>
      <c r="H294" s="139"/>
      <c r="I294" s="139"/>
      <c r="J294" s="140">
        <v>23098009.949999999</v>
      </c>
    </row>
    <row r="295" spans="1:10" x14ac:dyDescent="0.25">
      <c r="A295" s="133"/>
      <c r="B295" s="138" t="s">
        <v>107</v>
      </c>
      <c r="C295" s="139"/>
      <c r="D295" s="139"/>
      <c r="E295" s="139"/>
      <c r="F295" s="140">
        <v>23098009.949999999</v>
      </c>
      <c r="G295" s="139"/>
      <c r="H295" s="139"/>
      <c r="I295" s="139"/>
      <c r="J295" s="140">
        <v>23098009.949999999</v>
      </c>
    </row>
    <row r="296" spans="1:10" x14ac:dyDescent="0.25">
      <c r="A296" s="138" t="s">
        <v>136</v>
      </c>
      <c r="B296" s="138" t="s">
        <v>117</v>
      </c>
      <c r="C296" s="139"/>
      <c r="D296" s="139"/>
      <c r="E296" s="139"/>
      <c r="F296" s="140">
        <v>-811654.58</v>
      </c>
      <c r="G296" s="140">
        <v>-181526.48</v>
      </c>
      <c r="H296" s="139"/>
      <c r="I296" s="139"/>
      <c r="J296" s="140">
        <v>-993181.06</v>
      </c>
    </row>
    <row r="297" spans="1:10" x14ac:dyDescent="0.25">
      <c r="A297" s="133"/>
      <c r="B297" s="138" t="s">
        <v>107</v>
      </c>
      <c r="C297" s="139"/>
      <c r="D297" s="139"/>
      <c r="E297" s="139"/>
      <c r="F297" s="140">
        <v>-811654.58</v>
      </c>
      <c r="G297" s="140">
        <v>-181526.48</v>
      </c>
      <c r="H297" s="139"/>
      <c r="I297" s="139"/>
      <c r="J297" s="140">
        <v>-993181.06</v>
      </c>
    </row>
    <row r="298" spans="1:10" x14ac:dyDescent="0.25">
      <c r="A298" s="138" t="s">
        <v>137</v>
      </c>
      <c r="B298" s="138" t="s">
        <v>117</v>
      </c>
      <c r="C298" s="139"/>
      <c r="D298" s="139"/>
      <c r="E298" s="139"/>
      <c r="F298" s="140">
        <v>-2385271.5099999998</v>
      </c>
      <c r="G298" s="139"/>
      <c r="H298" s="139"/>
      <c r="I298" s="139"/>
      <c r="J298" s="140">
        <v>-2385271.5099999998</v>
      </c>
    </row>
    <row r="299" spans="1:10" x14ac:dyDescent="0.25">
      <c r="A299" s="133"/>
      <c r="B299" s="138" t="s">
        <v>107</v>
      </c>
      <c r="C299" s="139"/>
      <c r="D299" s="139"/>
      <c r="E299" s="139"/>
      <c r="F299" s="140">
        <v>-2385271.5099999998</v>
      </c>
      <c r="G299" s="139"/>
      <c r="H299" s="139"/>
      <c r="I299" s="139"/>
      <c r="J299" s="140">
        <v>-2385271.5099999998</v>
      </c>
    </row>
    <row r="300" spans="1:10" x14ac:dyDescent="0.25">
      <c r="A300" s="138" t="s">
        <v>138</v>
      </c>
      <c r="B300" s="138" t="s">
        <v>117</v>
      </c>
      <c r="C300" s="139"/>
      <c r="D300" s="139"/>
      <c r="E300" s="139"/>
      <c r="F300" s="140">
        <v>-3196926.09</v>
      </c>
      <c r="G300" s="140">
        <v>-181526.48</v>
      </c>
      <c r="H300" s="139"/>
      <c r="I300" s="139"/>
      <c r="J300" s="140">
        <v>-3378452.57</v>
      </c>
    </row>
    <row r="301" spans="1:10" x14ac:dyDescent="0.25">
      <c r="A301" s="133"/>
      <c r="B301" s="138" t="s">
        <v>107</v>
      </c>
      <c r="C301" s="139"/>
      <c r="D301" s="139"/>
      <c r="E301" s="139"/>
      <c r="F301" s="140">
        <v>-3196926.09</v>
      </c>
      <c r="G301" s="140">
        <v>-181526.48</v>
      </c>
      <c r="H301" s="139"/>
      <c r="I301" s="139"/>
      <c r="J301" s="140">
        <v>-3378452.57</v>
      </c>
    </row>
    <row r="302" spans="1:10" x14ac:dyDescent="0.25">
      <c r="A302" s="138" t="s">
        <v>139</v>
      </c>
      <c r="B302" s="138" t="s">
        <v>117</v>
      </c>
      <c r="C302" s="139"/>
      <c r="D302" s="139"/>
      <c r="E302" s="139"/>
      <c r="F302" s="140">
        <v>19901083.859999999</v>
      </c>
      <c r="G302" s="140">
        <v>-181526.48</v>
      </c>
      <c r="H302" s="139"/>
      <c r="I302" s="139"/>
      <c r="J302" s="140">
        <v>19719557.379999999</v>
      </c>
    </row>
    <row r="303" spans="1:10" x14ac:dyDescent="0.25">
      <c r="A303" s="133"/>
      <c r="B303" s="138" t="s">
        <v>107</v>
      </c>
      <c r="C303" s="139"/>
      <c r="D303" s="139"/>
      <c r="E303" s="139"/>
      <c r="F303" s="140">
        <v>19901083.859999999</v>
      </c>
      <c r="G303" s="140">
        <v>-181526.48</v>
      </c>
      <c r="H303" s="139"/>
      <c r="I303" s="139"/>
      <c r="J303" s="140">
        <v>19719557.379999999</v>
      </c>
    </row>
    <row r="304" spans="1:10" x14ac:dyDescent="0.25">
      <c r="A304" s="138" t="s">
        <v>140</v>
      </c>
      <c r="B304" s="138" t="s">
        <v>117</v>
      </c>
      <c r="C304" s="140">
        <v>-38513774.469999999</v>
      </c>
      <c r="D304" s="139"/>
      <c r="E304" s="139"/>
      <c r="F304" s="139"/>
      <c r="G304" s="139"/>
      <c r="H304" s="139"/>
      <c r="I304" s="139"/>
      <c r="J304" s="140">
        <v>-38513774.469999999</v>
      </c>
    </row>
    <row r="305" spans="1:10" x14ac:dyDescent="0.25">
      <c r="A305" s="133"/>
      <c r="B305" s="138" t="s">
        <v>107</v>
      </c>
      <c r="C305" s="140">
        <v>-38513774.469999999</v>
      </c>
      <c r="D305" s="139"/>
      <c r="E305" s="139"/>
      <c r="F305" s="139"/>
      <c r="G305" s="139"/>
      <c r="H305" s="139"/>
      <c r="I305" s="139"/>
      <c r="J305" s="140">
        <v>-38513774.469999999</v>
      </c>
    </row>
    <row r="306" spans="1:10" x14ac:dyDescent="0.25">
      <c r="A306" s="138" t="s">
        <v>141</v>
      </c>
      <c r="B306" s="138" t="s">
        <v>117</v>
      </c>
      <c r="C306" s="140">
        <v>16521001.91</v>
      </c>
      <c r="D306" s="139"/>
      <c r="E306" s="139"/>
      <c r="F306" s="139"/>
      <c r="G306" s="139"/>
      <c r="H306" s="139"/>
      <c r="I306" s="139"/>
      <c r="J306" s="140">
        <v>16521001.91</v>
      </c>
    </row>
    <row r="307" spans="1:10" x14ac:dyDescent="0.25">
      <c r="A307" s="133"/>
      <c r="B307" s="138" t="s">
        <v>107</v>
      </c>
      <c r="C307" s="140">
        <v>16521001.91</v>
      </c>
      <c r="D307" s="139"/>
      <c r="E307" s="139"/>
      <c r="F307" s="139"/>
      <c r="G307" s="139"/>
      <c r="H307" s="139"/>
      <c r="I307" s="139"/>
      <c r="J307" s="140">
        <v>16521001.91</v>
      </c>
    </row>
    <row r="308" spans="1:10" x14ac:dyDescent="0.25">
      <c r="A308" s="138" t="s">
        <v>142</v>
      </c>
      <c r="B308" s="138" t="s">
        <v>112</v>
      </c>
      <c r="C308" s="139"/>
      <c r="D308" s="140">
        <v>-50181934.939999998</v>
      </c>
      <c r="E308" s="139"/>
      <c r="F308" s="139"/>
      <c r="G308" s="139"/>
      <c r="H308" s="139"/>
      <c r="I308" s="139"/>
      <c r="J308" s="140">
        <v>-50181934.939999998</v>
      </c>
    </row>
    <row r="309" spans="1:10" x14ac:dyDescent="0.25">
      <c r="A309" s="133"/>
      <c r="B309" s="138" t="s">
        <v>107</v>
      </c>
      <c r="C309" s="139"/>
      <c r="D309" s="140">
        <v>-50181934.939999998</v>
      </c>
      <c r="E309" s="139"/>
      <c r="F309" s="139"/>
      <c r="G309" s="139"/>
      <c r="H309" s="139"/>
      <c r="I309" s="139"/>
      <c r="J309" s="140">
        <v>-50181934.939999998</v>
      </c>
    </row>
    <row r="310" spans="1:10" x14ac:dyDescent="0.25">
      <c r="A310" s="138" t="s">
        <v>143</v>
      </c>
      <c r="B310" s="138" t="s">
        <v>112</v>
      </c>
      <c r="C310" s="139"/>
      <c r="D310" s="140">
        <v>-50181934.939999998</v>
      </c>
      <c r="E310" s="139"/>
      <c r="F310" s="139"/>
      <c r="G310" s="139"/>
      <c r="H310" s="139"/>
      <c r="I310" s="139"/>
      <c r="J310" s="140">
        <v>-50181934.939999998</v>
      </c>
    </row>
    <row r="311" spans="1:10" x14ac:dyDescent="0.25">
      <c r="A311" s="133"/>
      <c r="B311" s="138" t="s">
        <v>117</v>
      </c>
      <c r="C311" s="140">
        <v>-21992772.559999999</v>
      </c>
      <c r="D311" s="139"/>
      <c r="E311" s="139"/>
      <c r="F311" s="139"/>
      <c r="G311" s="139"/>
      <c r="H311" s="139"/>
      <c r="I311" s="139"/>
      <c r="J311" s="140">
        <v>-21992772.559999999</v>
      </c>
    </row>
    <row r="312" spans="1:10" x14ac:dyDescent="0.25">
      <c r="A312" s="133"/>
      <c r="B312" s="138" t="s">
        <v>107</v>
      </c>
      <c r="C312" s="140">
        <v>-21992772.559999999</v>
      </c>
      <c r="D312" s="140">
        <v>-50181934.939999998</v>
      </c>
      <c r="E312" s="139"/>
      <c r="F312" s="139"/>
      <c r="G312" s="139"/>
      <c r="H312" s="139"/>
      <c r="I312" s="139"/>
      <c r="J312" s="140">
        <v>-72174707.5</v>
      </c>
    </row>
    <row r="313" spans="1:10" x14ac:dyDescent="0.25">
      <c r="A313" s="141" t="s">
        <v>144</v>
      </c>
      <c r="B313" s="141" t="s">
        <v>107</v>
      </c>
      <c r="C313" s="143">
        <v>126365632.36</v>
      </c>
      <c r="D313" s="143">
        <v>676867587.00999999</v>
      </c>
      <c r="E313" s="143">
        <v>567671.27</v>
      </c>
      <c r="F313" s="143">
        <v>586657014.88999999</v>
      </c>
      <c r="G313" s="143">
        <v>4322698.87</v>
      </c>
      <c r="H313" s="143">
        <v>451498.81</v>
      </c>
      <c r="I313" s="143">
        <v>-12147529.779999999</v>
      </c>
      <c r="J313" s="143">
        <v>1383084573.4300001</v>
      </c>
    </row>
    <row r="314" spans="1:10" x14ac:dyDescent="0.25">
      <c r="A314" s="138" t="s">
        <v>145</v>
      </c>
      <c r="B314" s="138" t="s">
        <v>112</v>
      </c>
      <c r="C314" s="139"/>
      <c r="D314" s="140">
        <v>1833678.77</v>
      </c>
      <c r="E314" s="140">
        <v>24545544.760000002</v>
      </c>
      <c r="F314" s="140">
        <v>25680701.030000001</v>
      </c>
      <c r="G314" s="140">
        <v>16602587.279999999</v>
      </c>
      <c r="H314" s="139"/>
      <c r="I314" s="140">
        <v>-31219361.52</v>
      </c>
      <c r="J314" s="140">
        <v>37443150.32</v>
      </c>
    </row>
    <row r="315" spans="1:10" x14ac:dyDescent="0.25">
      <c r="A315" s="133"/>
      <c r="B315" s="138" t="s">
        <v>107</v>
      </c>
      <c r="C315" s="139"/>
      <c r="D315" s="140">
        <v>1833678.77</v>
      </c>
      <c r="E315" s="140">
        <v>24545544.760000002</v>
      </c>
      <c r="F315" s="140">
        <v>25680701.030000001</v>
      </c>
      <c r="G315" s="140">
        <v>16602587.279999999</v>
      </c>
      <c r="H315" s="139"/>
      <c r="I315" s="140">
        <v>-31219361.52</v>
      </c>
      <c r="J315" s="140">
        <v>37443150.32</v>
      </c>
    </row>
    <row r="316" spans="1:10" x14ac:dyDescent="0.25">
      <c r="A316" s="138" t="s">
        <v>146</v>
      </c>
      <c r="B316" s="138" t="s">
        <v>112</v>
      </c>
      <c r="C316" s="140">
        <v>102902744.48999999</v>
      </c>
      <c r="D316" s="139"/>
      <c r="E316" s="139"/>
      <c r="F316" s="139"/>
      <c r="G316" s="139"/>
      <c r="H316" s="139"/>
      <c r="I316" s="139"/>
      <c r="J316" s="140">
        <v>102902744.48999999</v>
      </c>
    </row>
    <row r="317" spans="1:10" x14ac:dyDescent="0.25">
      <c r="A317" s="133"/>
      <c r="B317" s="138" t="s">
        <v>107</v>
      </c>
      <c r="C317" s="140">
        <v>102902744.48999999</v>
      </c>
      <c r="D317" s="139"/>
      <c r="E317" s="139"/>
      <c r="F317" s="139"/>
      <c r="G317" s="139"/>
      <c r="H317" s="139"/>
      <c r="I317" s="139"/>
      <c r="J317" s="140">
        <v>102902744.48999999</v>
      </c>
    </row>
    <row r="318" spans="1:10" x14ac:dyDescent="0.25">
      <c r="A318" s="138" t="s">
        <v>407</v>
      </c>
      <c r="B318" s="138" t="s">
        <v>112</v>
      </c>
      <c r="C318" s="139"/>
      <c r="D318" s="139"/>
      <c r="E318" s="140">
        <v>14227972.960000001</v>
      </c>
      <c r="F318" s="139"/>
      <c r="G318" s="139"/>
      <c r="H318" s="139"/>
      <c r="I318" s="139"/>
      <c r="J318" s="140">
        <v>14227972.960000001</v>
      </c>
    </row>
    <row r="319" spans="1:10" x14ac:dyDescent="0.25">
      <c r="A319" s="133"/>
      <c r="B319" s="138" t="s">
        <v>107</v>
      </c>
      <c r="C319" s="139"/>
      <c r="D319" s="139"/>
      <c r="E319" s="140">
        <v>14227972.960000001</v>
      </c>
      <c r="F319" s="139"/>
      <c r="G319" s="139"/>
      <c r="H319" s="139"/>
      <c r="I319" s="139"/>
      <c r="J319" s="140">
        <v>14227972.960000001</v>
      </c>
    </row>
    <row r="320" spans="1:10" x14ac:dyDescent="0.25">
      <c r="A320" s="141" t="s">
        <v>147</v>
      </c>
      <c r="B320" s="141" t="s">
        <v>107</v>
      </c>
      <c r="C320" s="143">
        <v>102902744.48999999</v>
      </c>
      <c r="D320" s="143">
        <v>1833678.77</v>
      </c>
      <c r="E320" s="143">
        <v>38773517.719999999</v>
      </c>
      <c r="F320" s="143">
        <v>25680701.030000001</v>
      </c>
      <c r="G320" s="143">
        <v>16602587.279999999</v>
      </c>
      <c r="H320" s="144"/>
      <c r="I320" s="143">
        <v>-31219361.52</v>
      </c>
      <c r="J320" s="143">
        <v>154573867.78</v>
      </c>
    </row>
    <row r="321" spans="1:10" x14ac:dyDescent="0.25">
      <c r="A321" s="138" t="s">
        <v>408</v>
      </c>
      <c r="B321" s="133"/>
      <c r="C321" s="140">
        <v>-2961020399.5900002</v>
      </c>
      <c r="D321" s="140">
        <v>-761125309.17999995</v>
      </c>
      <c r="E321" s="140">
        <v>-43051163.960000001</v>
      </c>
      <c r="F321" s="139"/>
      <c r="G321" s="139"/>
      <c r="H321" s="139"/>
      <c r="I321" s="139"/>
      <c r="J321" s="140">
        <v>-3765196872.73</v>
      </c>
    </row>
    <row r="322" spans="1:10" x14ac:dyDescent="0.25">
      <c r="A322" s="138" t="s">
        <v>409</v>
      </c>
      <c r="B322" s="133"/>
      <c r="C322" s="139"/>
      <c r="D322" s="140">
        <v>-857627951.94000006</v>
      </c>
      <c r="E322" s="139"/>
      <c r="F322" s="140">
        <v>-404021497.31</v>
      </c>
      <c r="G322" s="139"/>
      <c r="H322" s="140">
        <v>11523904.49</v>
      </c>
      <c r="I322" s="139"/>
      <c r="J322" s="140">
        <v>-1250125544.76</v>
      </c>
    </row>
    <row r="323" spans="1:10" x14ac:dyDescent="0.25">
      <c r="A323" s="138" t="s">
        <v>410</v>
      </c>
      <c r="B323" s="133"/>
      <c r="C323" s="139"/>
      <c r="D323" s="139"/>
      <c r="E323" s="139"/>
      <c r="F323" s="140">
        <v>-228605270.13999999</v>
      </c>
      <c r="G323" s="139"/>
      <c r="H323" s="139"/>
      <c r="I323" s="139"/>
      <c r="J323" s="140">
        <v>-228605270.13999999</v>
      </c>
    </row>
    <row r="324" spans="1:10" x14ac:dyDescent="0.25">
      <c r="A324" s="138" t="s">
        <v>411</v>
      </c>
      <c r="B324" s="133"/>
      <c r="C324" s="139"/>
      <c r="D324" s="139"/>
      <c r="E324" s="139"/>
      <c r="F324" s="140">
        <v>-100160.98</v>
      </c>
      <c r="G324" s="139"/>
      <c r="H324" s="139"/>
      <c r="I324" s="139"/>
      <c r="J324" s="140">
        <v>-100160.98</v>
      </c>
    </row>
    <row r="325" spans="1:10" x14ac:dyDescent="0.25">
      <c r="A325" s="138" t="s">
        <v>412</v>
      </c>
      <c r="B325" s="133"/>
      <c r="C325" s="139"/>
      <c r="D325" s="139"/>
      <c r="E325" s="139"/>
      <c r="F325" s="140">
        <v>-476506.39</v>
      </c>
      <c r="G325" s="139"/>
      <c r="H325" s="139"/>
      <c r="I325" s="139"/>
      <c r="J325" s="140">
        <v>-476506.39</v>
      </c>
    </row>
    <row r="326" spans="1:10" x14ac:dyDescent="0.25">
      <c r="A326" s="138" t="s">
        <v>148</v>
      </c>
      <c r="B326" s="133"/>
      <c r="C326" s="140">
        <v>-2961020399.5900002</v>
      </c>
      <c r="D326" s="140">
        <v>-1618753261.1199999</v>
      </c>
      <c r="E326" s="140">
        <v>-43051163.960000001</v>
      </c>
      <c r="F326" s="140">
        <v>-633203434.82000005</v>
      </c>
      <c r="G326" s="139"/>
      <c r="H326" s="140">
        <v>11523904.49</v>
      </c>
      <c r="I326" s="139"/>
      <c r="J326" s="140">
        <v>-5244504355</v>
      </c>
    </row>
    <row r="327" spans="1:10" x14ac:dyDescent="0.25">
      <c r="A327" s="138" t="s">
        <v>413</v>
      </c>
      <c r="B327" s="133"/>
      <c r="C327" s="139"/>
      <c r="D327" s="139"/>
      <c r="E327" s="139"/>
      <c r="F327" s="140">
        <v>-102001.05</v>
      </c>
      <c r="G327" s="139"/>
      <c r="H327" s="139"/>
      <c r="I327" s="139"/>
      <c r="J327" s="140">
        <v>-102001.05</v>
      </c>
    </row>
    <row r="328" spans="1:10" x14ac:dyDescent="0.25">
      <c r="A328" s="138" t="s">
        <v>414</v>
      </c>
      <c r="B328" s="133"/>
      <c r="C328" s="139"/>
      <c r="D328" s="139"/>
      <c r="E328" s="139"/>
      <c r="F328" s="140">
        <v>-486617979.00999999</v>
      </c>
      <c r="G328" s="139"/>
      <c r="H328" s="139"/>
      <c r="I328" s="139"/>
      <c r="J328" s="140">
        <v>-486617979.00999999</v>
      </c>
    </row>
    <row r="329" spans="1:10" x14ac:dyDescent="0.25">
      <c r="A329" s="138" t="s">
        <v>149</v>
      </c>
      <c r="B329" s="133"/>
      <c r="C329" s="139"/>
      <c r="D329" s="139"/>
      <c r="E329" s="139"/>
      <c r="F329" s="140">
        <v>-486719980.06</v>
      </c>
      <c r="G329" s="139"/>
      <c r="H329" s="139"/>
      <c r="I329" s="139"/>
      <c r="J329" s="140">
        <v>-486719980.06</v>
      </c>
    </row>
    <row r="330" spans="1:10" x14ac:dyDescent="0.25">
      <c r="A330" s="138" t="s">
        <v>150</v>
      </c>
      <c r="B330" s="133"/>
      <c r="C330" s="140">
        <v>-2961020399.5900002</v>
      </c>
      <c r="D330" s="140">
        <v>-1618753261.1199999</v>
      </c>
      <c r="E330" s="140">
        <v>-43051163.960000001</v>
      </c>
      <c r="F330" s="140">
        <v>-1119923414.8800001</v>
      </c>
      <c r="G330" s="139"/>
      <c r="H330" s="140">
        <v>11523904.49</v>
      </c>
      <c r="I330" s="139"/>
      <c r="J330" s="140">
        <v>-5731224335.0600004</v>
      </c>
    </row>
    <row r="331" spans="1:10" x14ac:dyDescent="0.25">
      <c r="A331" s="138" t="s">
        <v>151</v>
      </c>
      <c r="B331" s="133"/>
      <c r="C331" s="140">
        <v>21992772.559999999</v>
      </c>
      <c r="D331" s="139"/>
      <c r="E331" s="139"/>
      <c r="F331" s="139"/>
      <c r="G331" s="139"/>
      <c r="H331" s="139"/>
      <c r="I331" s="139"/>
      <c r="J331" s="140">
        <v>21992772.559999999</v>
      </c>
    </row>
    <row r="332" spans="1:10" x14ac:dyDescent="0.25">
      <c r="A332" s="138" t="s">
        <v>152</v>
      </c>
      <c r="B332" s="133"/>
      <c r="C332" s="140">
        <v>113506948.42</v>
      </c>
      <c r="D332" s="140">
        <v>40020537.939999998</v>
      </c>
      <c r="E332" s="140">
        <v>471919035.5</v>
      </c>
      <c r="F332" s="140">
        <v>1517333.96</v>
      </c>
      <c r="G332" s="139"/>
      <c r="H332" s="139"/>
      <c r="I332" s="139"/>
      <c r="J332" s="140">
        <v>626963855.83000004</v>
      </c>
    </row>
    <row r="333" spans="1:10" x14ac:dyDescent="0.25">
      <c r="A333" s="138" t="s">
        <v>153</v>
      </c>
      <c r="B333" s="133"/>
      <c r="C333" s="140">
        <v>-2825520678.6100001</v>
      </c>
      <c r="D333" s="140">
        <v>-1578732723.1800001</v>
      </c>
      <c r="E333" s="140">
        <v>428867871.55000001</v>
      </c>
      <c r="F333" s="140">
        <v>-1118406080.9200001</v>
      </c>
      <c r="G333" s="139"/>
      <c r="H333" s="140">
        <v>11523904.49</v>
      </c>
      <c r="I333" s="139"/>
      <c r="J333" s="140">
        <v>-5082267706.6700001</v>
      </c>
    </row>
    <row r="334" spans="1:10" x14ac:dyDescent="0.25">
      <c r="A334" s="138" t="s">
        <v>415</v>
      </c>
      <c r="B334" s="133"/>
      <c r="C334" s="140">
        <v>23077688.73</v>
      </c>
      <c r="D334" s="140">
        <v>-7555263.7699999996</v>
      </c>
      <c r="E334" s="140">
        <v>-24114450.829999998</v>
      </c>
      <c r="F334" s="140">
        <v>29027150.219999999</v>
      </c>
      <c r="G334" s="139"/>
      <c r="H334" s="139"/>
      <c r="I334" s="139"/>
      <c r="J334" s="140">
        <v>20435124.350000001</v>
      </c>
    </row>
    <row r="335" spans="1:10" x14ac:dyDescent="0.25">
      <c r="A335" s="138" t="s">
        <v>154</v>
      </c>
      <c r="B335" s="133"/>
      <c r="C335" s="140">
        <v>23077688.73</v>
      </c>
      <c r="D335" s="140">
        <v>-7555263.7699999996</v>
      </c>
      <c r="E335" s="140">
        <v>-24114450.829999998</v>
      </c>
      <c r="F335" s="140">
        <v>29027150.219999999</v>
      </c>
      <c r="G335" s="139"/>
      <c r="H335" s="139"/>
      <c r="I335" s="139"/>
      <c r="J335" s="140">
        <v>20435124.350000001</v>
      </c>
    </row>
    <row r="336" spans="1:10" x14ac:dyDescent="0.25">
      <c r="A336" s="138" t="s">
        <v>155</v>
      </c>
      <c r="B336" s="133"/>
      <c r="C336" s="140">
        <v>82050946.109999999</v>
      </c>
      <c r="D336" s="140">
        <v>-5454634.2199999997</v>
      </c>
      <c r="E336" s="140">
        <v>-458126428.80000001</v>
      </c>
      <c r="F336" s="140">
        <v>258000</v>
      </c>
      <c r="G336" s="139"/>
      <c r="H336" s="139"/>
      <c r="I336" s="139"/>
      <c r="J336" s="140">
        <v>-381272116.91000003</v>
      </c>
    </row>
    <row r="337" spans="1:10" x14ac:dyDescent="0.25">
      <c r="A337" s="138" t="s">
        <v>156</v>
      </c>
      <c r="B337" s="133"/>
      <c r="C337" s="140">
        <v>82050946.109999999</v>
      </c>
      <c r="D337" s="140">
        <v>-5454634.2199999997</v>
      </c>
      <c r="E337" s="140">
        <v>-458126428.80000001</v>
      </c>
      <c r="F337" s="140">
        <v>258000</v>
      </c>
      <c r="G337" s="139"/>
      <c r="H337" s="139"/>
      <c r="I337" s="139"/>
      <c r="J337" s="140">
        <v>-381272116.91000003</v>
      </c>
    </row>
    <row r="338" spans="1:10" x14ac:dyDescent="0.25">
      <c r="A338" s="138" t="s">
        <v>157</v>
      </c>
      <c r="B338" s="133"/>
      <c r="C338" s="140">
        <v>105128634.84</v>
      </c>
      <c r="D338" s="140">
        <v>-13009897.99</v>
      </c>
      <c r="E338" s="140">
        <v>-482240879.63</v>
      </c>
      <c r="F338" s="140">
        <v>29285150.219999999</v>
      </c>
      <c r="G338" s="139"/>
      <c r="H338" s="139"/>
      <c r="I338" s="139"/>
      <c r="J338" s="140">
        <v>-360836992.56</v>
      </c>
    </row>
    <row r="339" spans="1:10" x14ac:dyDescent="0.25">
      <c r="A339" s="141" t="s">
        <v>158</v>
      </c>
      <c r="B339" s="142"/>
      <c r="C339" s="143">
        <v>-2720392043.7600002</v>
      </c>
      <c r="D339" s="143">
        <v>-1591742621.1800001</v>
      </c>
      <c r="E339" s="143">
        <v>-53373008.090000004</v>
      </c>
      <c r="F339" s="143">
        <v>-1089120930.7</v>
      </c>
      <c r="G339" s="144"/>
      <c r="H339" s="143">
        <v>11523904.49</v>
      </c>
      <c r="I339" s="144"/>
      <c r="J339" s="143">
        <v>-5443104699.2399998</v>
      </c>
    </row>
    <row r="340" spans="1:10" x14ac:dyDescent="0.25">
      <c r="A340" s="138" t="s">
        <v>416</v>
      </c>
      <c r="B340" s="133"/>
      <c r="C340" s="139"/>
      <c r="D340" s="139"/>
      <c r="E340" s="139"/>
      <c r="F340" s="140">
        <v>273157382.10000002</v>
      </c>
      <c r="G340" s="139"/>
      <c r="H340" s="139"/>
      <c r="I340" s="139"/>
      <c r="J340" s="140">
        <v>273157382.10000002</v>
      </c>
    </row>
    <row r="341" spans="1:10" x14ac:dyDescent="0.25">
      <c r="A341" s="138" t="s">
        <v>417</v>
      </c>
      <c r="B341" s="133"/>
      <c r="C341" s="140">
        <v>-117166654.48999999</v>
      </c>
      <c r="D341" s="140">
        <v>-5432527.6399999997</v>
      </c>
      <c r="E341" s="140">
        <v>34166769.619999997</v>
      </c>
      <c r="F341" s="140">
        <v>100000</v>
      </c>
      <c r="G341" s="139"/>
      <c r="H341" s="139"/>
      <c r="I341" s="139"/>
      <c r="J341" s="140">
        <v>-88332412.510000005</v>
      </c>
    </row>
    <row r="342" spans="1:10" x14ac:dyDescent="0.25">
      <c r="A342" s="138" t="s">
        <v>418</v>
      </c>
      <c r="B342" s="133"/>
      <c r="C342" s="139"/>
      <c r="D342" s="139"/>
      <c r="E342" s="139"/>
      <c r="F342" s="140">
        <v>-182273872.78</v>
      </c>
      <c r="G342" s="139"/>
      <c r="H342" s="139"/>
      <c r="I342" s="139"/>
      <c r="J342" s="140">
        <v>-182273872.78</v>
      </c>
    </row>
    <row r="343" spans="1:10" x14ac:dyDescent="0.25">
      <c r="A343" s="138" t="s">
        <v>159</v>
      </c>
      <c r="B343" s="133"/>
      <c r="C343" s="140">
        <v>-117166654.48999999</v>
      </c>
      <c r="D343" s="140">
        <v>-5432527.6399999997</v>
      </c>
      <c r="E343" s="140">
        <v>34166769.619999997</v>
      </c>
      <c r="F343" s="140">
        <v>90983509.319999993</v>
      </c>
      <c r="G343" s="139"/>
      <c r="H343" s="139"/>
      <c r="I343" s="139"/>
      <c r="J343" s="140">
        <v>2551096.81</v>
      </c>
    </row>
    <row r="344" spans="1:10" x14ac:dyDescent="0.25">
      <c r="A344" s="138" t="s">
        <v>419</v>
      </c>
      <c r="B344" s="133"/>
      <c r="C344" s="139"/>
      <c r="D344" s="139"/>
      <c r="E344" s="139"/>
      <c r="F344" s="140">
        <v>-989358</v>
      </c>
      <c r="G344" s="139"/>
      <c r="H344" s="140">
        <v>-11907879</v>
      </c>
      <c r="I344" s="139"/>
      <c r="J344" s="140">
        <v>-12897237</v>
      </c>
    </row>
    <row r="345" spans="1:10" x14ac:dyDescent="0.25">
      <c r="A345" s="138" t="s">
        <v>420</v>
      </c>
      <c r="B345" s="133"/>
      <c r="C345" s="139"/>
      <c r="D345" s="139"/>
      <c r="E345" s="139"/>
      <c r="F345" s="140">
        <v>-354830108.97000003</v>
      </c>
      <c r="G345" s="139"/>
      <c r="H345" s="139"/>
      <c r="I345" s="139"/>
      <c r="J345" s="140">
        <v>-354830108.97000003</v>
      </c>
    </row>
    <row r="346" spans="1:10" x14ac:dyDescent="0.25">
      <c r="A346" s="138" t="s">
        <v>160</v>
      </c>
      <c r="B346" s="133"/>
      <c r="C346" s="139"/>
      <c r="D346" s="139"/>
      <c r="E346" s="139"/>
      <c r="F346" s="140">
        <v>-355819466.97000003</v>
      </c>
      <c r="G346" s="139"/>
      <c r="H346" s="140">
        <v>-11907879</v>
      </c>
      <c r="I346" s="139"/>
      <c r="J346" s="140">
        <v>-367727345.97000003</v>
      </c>
    </row>
    <row r="347" spans="1:10" x14ac:dyDescent="0.25">
      <c r="A347" s="138" t="s">
        <v>161</v>
      </c>
      <c r="B347" s="133"/>
      <c r="C347" s="139"/>
      <c r="D347" s="140">
        <v>-4098448.68</v>
      </c>
      <c r="E347" s="139"/>
      <c r="F347" s="140">
        <v>-7644499.46</v>
      </c>
      <c r="G347" s="139"/>
      <c r="H347" s="139"/>
      <c r="I347" s="139"/>
      <c r="J347" s="140">
        <v>-11742948.140000001</v>
      </c>
    </row>
    <row r="348" spans="1:10" x14ac:dyDescent="0.25">
      <c r="A348" s="138" t="s">
        <v>162</v>
      </c>
      <c r="B348" s="133"/>
      <c r="C348" s="140">
        <v>-117166654.48999999</v>
      </c>
      <c r="D348" s="140">
        <v>-9530976.3200000003</v>
      </c>
      <c r="E348" s="140">
        <v>34166769.619999997</v>
      </c>
      <c r="F348" s="140">
        <v>-272480457.11000001</v>
      </c>
      <c r="G348" s="139"/>
      <c r="H348" s="140">
        <v>-11907879</v>
      </c>
      <c r="I348" s="139"/>
      <c r="J348" s="140">
        <v>-376919197.30000001</v>
      </c>
    </row>
    <row r="349" spans="1:10" x14ac:dyDescent="0.25">
      <c r="A349" s="138" t="s">
        <v>421</v>
      </c>
      <c r="B349" s="133"/>
      <c r="C349" s="139"/>
      <c r="D349" s="140">
        <v>53950283.189999998</v>
      </c>
      <c r="E349" s="139"/>
      <c r="F349" s="139"/>
      <c r="G349" s="139"/>
      <c r="H349" s="139"/>
      <c r="I349" s="139"/>
      <c r="J349" s="140">
        <v>53950283.189999998</v>
      </c>
    </row>
    <row r="350" spans="1:10" x14ac:dyDescent="0.25">
      <c r="A350" s="138" t="s">
        <v>422</v>
      </c>
      <c r="B350" s="133"/>
      <c r="C350" s="139"/>
      <c r="D350" s="140">
        <v>-1206178649.6400001</v>
      </c>
      <c r="E350" s="139"/>
      <c r="F350" s="139"/>
      <c r="G350" s="139"/>
      <c r="H350" s="139"/>
      <c r="I350" s="139"/>
      <c r="J350" s="140">
        <v>-1206178649.6400001</v>
      </c>
    </row>
    <row r="351" spans="1:10" x14ac:dyDescent="0.25">
      <c r="A351" s="138" t="s">
        <v>163</v>
      </c>
      <c r="B351" s="133"/>
      <c r="C351" s="139"/>
      <c r="D351" s="140">
        <v>-1152228366.4400001</v>
      </c>
      <c r="E351" s="139"/>
      <c r="F351" s="139"/>
      <c r="G351" s="139"/>
      <c r="H351" s="139"/>
      <c r="I351" s="139"/>
      <c r="J351" s="140">
        <v>-1152228366.4400001</v>
      </c>
    </row>
    <row r="352" spans="1:10" x14ac:dyDescent="0.25">
      <c r="A352" s="138" t="s">
        <v>423</v>
      </c>
      <c r="B352" s="133"/>
      <c r="C352" s="139"/>
      <c r="D352" s="140">
        <v>-38641449.969999999</v>
      </c>
      <c r="E352" s="139"/>
      <c r="F352" s="139"/>
      <c r="G352" s="139"/>
      <c r="H352" s="139"/>
      <c r="I352" s="139"/>
      <c r="J352" s="140">
        <v>-38641449.969999999</v>
      </c>
    </row>
    <row r="353" spans="1:10" x14ac:dyDescent="0.25">
      <c r="A353" s="138" t="s">
        <v>164</v>
      </c>
      <c r="B353" s="133"/>
      <c r="C353" s="139"/>
      <c r="D353" s="140">
        <v>-38641449.969999999</v>
      </c>
      <c r="E353" s="139"/>
      <c r="F353" s="139"/>
      <c r="G353" s="139"/>
      <c r="H353" s="139"/>
      <c r="I353" s="139"/>
      <c r="J353" s="140">
        <v>-38641449.969999999</v>
      </c>
    </row>
    <row r="354" spans="1:10" x14ac:dyDescent="0.25">
      <c r="A354" s="138" t="s">
        <v>165</v>
      </c>
      <c r="B354" s="133"/>
      <c r="C354" s="139"/>
      <c r="D354" s="140">
        <v>-1190869816.4100001</v>
      </c>
      <c r="E354" s="139"/>
      <c r="F354" s="139"/>
      <c r="G354" s="139"/>
      <c r="H354" s="139"/>
      <c r="I354" s="139"/>
      <c r="J354" s="140">
        <v>-1190869816.4100001</v>
      </c>
    </row>
    <row r="355" spans="1:10" x14ac:dyDescent="0.25">
      <c r="A355" s="138" t="s">
        <v>424</v>
      </c>
      <c r="B355" s="133"/>
      <c r="C355" s="140">
        <v>12466507.970000001</v>
      </c>
      <c r="D355" s="140">
        <v>418527.4</v>
      </c>
      <c r="E355" s="140">
        <v>1991326.79</v>
      </c>
      <c r="F355" s="139"/>
      <c r="G355" s="139"/>
      <c r="H355" s="139"/>
      <c r="I355" s="139"/>
      <c r="J355" s="140">
        <v>14876362.16</v>
      </c>
    </row>
    <row r="356" spans="1:10" x14ac:dyDescent="0.25">
      <c r="A356" s="138" t="s">
        <v>166</v>
      </c>
      <c r="B356" s="133"/>
      <c r="C356" s="140">
        <v>12466507.970000001</v>
      </c>
      <c r="D356" s="140">
        <v>418527.4</v>
      </c>
      <c r="E356" s="140">
        <v>1991326.79</v>
      </c>
      <c r="F356" s="139"/>
      <c r="G356" s="139"/>
      <c r="H356" s="139"/>
      <c r="I356" s="139"/>
      <c r="J356" s="140">
        <v>14876362.16</v>
      </c>
    </row>
    <row r="357" spans="1:10" x14ac:dyDescent="0.25">
      <c r="A357" s="138" t="s">
        <v>167</v>
      </c>
      <c r="B357" s="133"/>
      <c r="C357" s="139"/>
      <c r="D357" s="140">
        <v>-1001438.75</v>
      </c>
      <c r="E357" s="139"/>
      <c r="F357" s="139"/>
      <c r="G357" s="139"/>
      <c r="H357" s="139"/>
      <c r="I357" s="139"/>
      <c r="J357" s="140">
        <v>-1001438.75</v>
      </c>
    </row>
    <row r="358" spans="1:10" x14ac:dyDescent="0.25">
      <c r="A358" s="141" t="s">
        <v>168</v>
      </c>
      <c r="B358" s="142"/>
      <c r="C358" s="143">
        <v>-104700146.52</v>
      </c>
      <c r="D358" s="143">
        <v>-1200983704.0799999</v>
      </c>
      <c r="E358" s="143">
        <v>36158096.409999996</v>
      </c>
      <c r="F358" s="143">
        <v>-272480457.11000001</v>
      </c>
      <c r="G358" s="144"/>
      <c r="H358" s="143">
        <v>-11907879</v>
      </c>
      <c r="I358" s="144"/>
      <c r="J358" s="143">
        <v>-1553914090.3</v>
      </c>
    </row>
    <row r="359" spans="1:10" x14ac:dyDescent="0.25">
      <c r="A359" s="138" t="s">
        <v>169</v>
      </c>
      <c r="B359" s="133"/>
      <c r="C359" s="140">
        <v>-436367081.89999998</v>
      </c>
      <c r="D359" s="140">
        <v>-207470173.02000001</v>
      </c>
      <c r="E359" s="140">
        <v>-15628857.369999999</v>
      </c>
      <c r="F359" s="140">
        <v>-43396249.659999996</v>
      </c>
      <c r="G359" s="140">
        <v>-12342537.66</v>
      </c>
      <c r="H359" s="139"/>
      <c r="I359" s="139"/>
      <c r="J359" s="140">
        <v>-715204899.60000002</v>
      </c>
    </row>
    <row r="360" spans="1:10" x14ac:dyDescent="0.25">
      <c r="A360" s="138" t="s">
        <v>170</v>
      </c>
      <c r="B360" s="133"/>
      <c r="C360" s="140">
        <v>7509582</v>
      </c>
      <c r="D360" s="139"/>
      <c r="E360" s="140">
        <v>-3563526.07</v>
      </c>
      <c r="F360" s="140">
        <v>-255640.05</v>
      </c>
      <c r="G360" s="140">
        <v>-553264.15</v>
      </c>
      <c r="H360" s="139"/>
      <c r="I360" s="139"/>
      <c r="J360" s="140">
        <v>3137151.73</v>
      </c>
    </row>
    <row r="361" spans="1:10" x14ac:dyDescent="0.25">
      <c r="A361" s="138" t="s">
        <v>171</v>
      </c>
      <c r="B361" s="133"/>
      <c r="C361" s="139"/>
      <c r="D361" s="140">
        <v>-9409700.8200000003</v>
      </c>
      <c r="E361" s="139"/>
      <c r="F361" s="139"/>
      <c r="G361" s="139"/>
      <c r="H361" s="139"/>
      <c r="I361" s="139"/>
      <c r="J361" s="140">
        <v>-9409700.8200000003</v>
      </c>
    </row>
    <row r="362" spans="1:10" x14ac:dyDescent="0.25">
      <c r="A362" s="138" t="s">
        <v>172</v>
      </c>
      <c r="B362" s="133"/>
      <c r="C362" s="140">
        <v>-57178306.899999999</v>
      </c>
      <c r="D362" s="140">
        <v>-34455478.829999998</v>
      </c>
      <c r="E362" s="140">
        <v>-718972.24</v>
      </c>
      <c r="F362" s="139"/>
      <c r="G362" s="139"/>
      <c r="H362" s="139"/>
      <c r="I362" s="139"/>
      <c r="J362" s="140">
        <v>-92352757.969999999</v>
      </c>
    </row>
    <row r="363" spans="1:10" x14ac:dyDescent="0.25">
      <c r="A363" s="138" t="s">
        <v>173</v>
      </c>
      <c r="B363" s="133"/>
      <c r="C363" s="140">
        <v>-1511018.07</v>
      </c>
      <c r="D363" s="139"/>
      <c r="E363" s="139"/>
      <c r="F363" s="140">
        <v>-6492581.4100000001</v>
      </c>
      <c r="G363" s="140">
        <v>-2052811.92</v>
      </c>
      <c r="H363" s="139"/>
      <c r="I363" s="139"/>
      <c r="J363" s="140">
        <v>-10056411.4</v>
      </c>
    </row>
    <row r="364" spans="1:10" x14ac:dyDescent="0.25">
      <c r="A364" s="138" t="s">
        <v>174</v>
      </c>
      <c r="B364" s="133"/>
      <c r="C364" s="140">
        <v>-88289533.569999993</v>
      </c>
      <c r="D364" s="140">
        <v>-41219268.649999999</v>
      </c>
      <c r="E364" s="140">
        <v>-1604960.98</v>
      </c>
      <c r="F364" s="140">
        <v>-2820930.54</v>
      </c>
      <c r="G364" s="140">
        <v>-1958395.41</v>
      </c>
      <c r="H364" s="139"/>
      <c r="I364" s="139"/>
      <c r="J364" s="140">
        <v>-135893089.15000001</v>
      </c>
    </row>
    <row r="365" spans="1:10" x14ac:dyDescent="0.25">
      <c r="A365" s="141" t="s">
        <v>175</v>
      </c>
      <c r="B365" s="142"/>
      <c r="C365" s="143">
        <v>-575836358.42999995</v>
      </c>
      <c r="D365" s="143">
        <v>-292554621.32999998</v>
      </c>
      <c r="E365" s="143">
        <v>-21516316.66</v>
      </c>
      <c r="F365" s="143">
        <v>-52965401.659999996</v>
      </c>
      <c r="G365" s="143">
        <v>-16907009.140000001</v>
      </c>
      <c r="H365" s="144"/>
      <c r="I365" s="144"/>
      <c r="J365" s="143">
        <v>-959779707.22000003</v>
      </c>
    </row>
    <row r="366" spans="1:10" x14ac:dyDescent="0.25">
      <c r="A366" s="138" t="s">
        <v>176</v>
      </c>
      <c r="B366" s="133"/>
      <c r="C366" s="140">
        <v>-97114367.640000001</v>
      </c>
      <c r="D366" s="140">
        <v>-45114728.039999999</v>
      </c>
      <c r="E366" s="140">
        <v>-29520687.329999998</v>
      </c>
      <c r="F366" s="140">
        <v>-25669729.260000002</v>
      </c>
      <c r="G366" s="140">
        <v>-1008466.12</v>
      </c>
      <c r="H366" s="139"/>
      <c r="I366" s="139"/>
      <c r="J366" s="140">
        <v>-198427978.38999999</v>
      </c>
    </row>
    <row r="367" spans="1:10" x14ac:dyDescent="0.25">
      <c r="A367" s="138" t="s">
        <v>177</v>
      </c>
      <c r="B367" s="133"/>
      <c r="C367" s="140">
        <v>-12248269.02</v>
      </c>
      <c r="D367" s="140">
        <v>-8060707.4500000002</v>
      </c>
      <c r="E367" s="140">
        <v>-25046708.149999999</v>
      </c>
      <c r="F367" s="140">
        <v>-1181483.6200000001</v>
      </c>
      <c r="G367" s="140">
        <v>-211750.98</v>
      </c>
      <c r="H367" s="139"/>
      <c r="I367" s="139"/>
      <c r="J367" s="140">
        <v>-46748919.219999999</v>
      </c>
    </row>
    <row r="368" spans="1:10" x14ac:dyDescent="0.25">
      <c r="A368" s="138" t="s">
        <v>178</v>
      </c>
      <c r="B368" s="133"/>
      <c r="C368" s="140">
        <v>-39423089.850000001</v>
      </c>
      <c r="D368" s="140">
        <v>-11022641.85</v>
      </c>
      <c r="E368" s="140">
        <v>109144333.58</v>
      </c>
      <c r="F368" s="140">
        <v>-4451266.82</v>
      </c>
      <c r="G368" s="140">
        <v>-1454164.83</v>
      </c>
      <c r="H368" s="139"/>
      <c r="I368" s="139"/>
      <c r="J368" s="140">
        <v>52793170.240000002</v>
      </c>
    </row>
    <row r="369" spans="1:10" x14ac:dyDescent="0.25">
      <c r="A369" s="138" t="s">
        <v>425</v>
      </c>
      <c r="B369" s="133"/>
      <c r="C369" s="140">
        <v>-32893779.91</v>
      </c>
      <c r="D369" s="140">
        <v>-19301530.02</v>
      </c>
      <c r="E369" s="140">
        <v>6892410.1900000004</v>
      </c>
      <c r="F369" s="140">
        <v>-498255.84</v>
      </c>
      <c r="G369" s="140">
        <v>-127630.73</v>
      </c>
      <c r="H369" s="139"/>
      <c r="I369" s="139"/>
      <c r="J369" s="140">
        <v>-45928786.310000002</v>
      </c>
    </row>
    <row r="370" spans="1:10" x14ac:dyDescent="0.25">
      <c r="A370" s="138" t="s">
        <v>426</v>
      </c>
      <c r="B370" s="133"/>
      <c r="C370" s="139"/>
      <c r="D370" s="139"/>
      <c r="E370" s="140">
        <v>-0.03</v>
      </c>
      <c r="F370" s="139"/>
      <c r="G370" s="139"/>
      <c r="H370" s="139"/>
      <c r="I370" s="139"/>
      <c r="J370" s="140">
        <v>-0.03</v>
      </c>
    </row>
    <row r="371" spans="1:10" x14ac:dyDescent="0.25">
      <c r="A371" s="138" t="s">
        <v>427</v>
      </c>
      <c r="B371" s="133"/>
      <c r="C371" s="139"/>
      <c r="D371" s="139"/>
      <c r="E371" s="140">
        <v>-1219339.93</v>
      </c>
      <c r="F371" s="140">
        <v>-32100.13</v>
      </c>
      <c r="G371" s="139"/>
      <c r="H371" s="139"/>
      <c r="I371" s="139"/>
      <c r="J371" s="140">
        <v>-1251440.06</v>
      </c>
    </row>
    <row r="372" spans="1:10" x14ac:dyDescent="0.25">
      <c r="A372" s="138" t="s">
        <v>428</v>
      </c>
      <c r="B372" s="133"/>
      <c r="C372" s="139"/>
      <c r="D372" s="139"/>
      <c r="E372" s="140">
        <v>-4254233.55</v>
      </c>
      <c r="F372" s="140">
        <v>-1109625.2</v>
      </c>
      <c r="G372" s="140">
        <v>-1070565</v>
      </c>
      <c r="H372" s="139"/>
      <c r="I372" s="139"/>
      <c r="J372" s="140">
        <v>-6434423.75</v>
      </c>
    </row>
    <row r="373" spans="1:10" x14ac:dyDescent="0.25">
      <c r="A373" s="138" t="s">
        <v>429</v>
      </c>
      <c r="B373" s="133"/>
      <c r="C373" s="140">
        <v>-32893779.91</v>
      </c>
      <c r="D373" s="140">
        <v>-19301530.02</v>
      </c>
      <c r="E373" s="140">
        <v>1418836.67</v>
      </c>
      <c r="F373" s="140">
        <v>-1639981.17</v>
      </c>
      <c r="G373" s="140">
        <v>-1198195.73</v>
      </c>
      <c r="H373" s="139"/>
      <c r="I373" s="139"/>
      <c r="J373" s="140">
        <v>-53614650.159999996</v>
      </c>
    </row>
    <row r="374" spans="1:10" x14ac:dyDescent="0.25">
      <c r="A374" s="138" t="s">
        <v>430</v>
      </c>
      <c r="B374" s="133"/>
      <c r="C374" s="140">
        <v>-27152935.170000002</v>
      </c>
      <c r="D374" s="139"/>
      <c r="E374" s="139"/>
      <c r="F374" s="140">
        <v>-71755.850000000006</v>
      </c>
      <c r="G374" s="139"/>
      <c r="H374" s="139"/>
      <c r="I374" s="139"/>
      <c r="J374" s="140">
        <v>-27224691.02</v>
      </c>
    </row>
    <row r="375" spans="1:10" x14ac:dyDescent="0.25">
      <c r="A375" s="138" t="s">
        <v>431</v>
      </c>
      <c r="B375" s="133"/>
      <c r="C375" s="140">
        <v>-925446.3</v>
      </c>
      <c r="D375" s="140">
        <v>-27098089.710000001</v>
      </c>
      <c r="E375" s="139"/>
      <c r="F375" s="140">
        <v>-879600</v>
      </c>
      <c r="G375" s="139"/>
      <c r="H375" s="139"/>
      <c r="I375" s="139"/>
      <c r="J375" s="140">
        <v>-28903136.010000002</v>
      </c>
    </row>
    <row r="376" spans="1:10" x14ac:dyDescent="0.25">
      <c r="A376" s="138" t="s">
        <v>432</v>
      </c>
      <c r="B376" s="133"/>
      <c r="C376" s="139"/>
      <c r="D376" s="139"/>
      <c r="E376" s="140">
        <v>-6672379.9299999997</v>
      </c>
      <c r="F376" s="140">
        <v>-1534338.07</v>
      </c>
      <c r="G376" s="140">
        <v>-73752.23</v>
      </c>
      <c r="H376" s="139"/>
      <c r="I376" s="139"/>
      <c r="J376" s="140">
        <v>-8280470.2300000004</v>
      </c>
    </row>
    <row r="377" spans="1:10" x14ac:dyDescent="0.25">
      <c r="A377" s="138" t="s">
        <v>433</v>
      </c>
      <c r="B377" s="133"/>
      <c r="C377" s="139"/>
      <c r="D377" s="139"/>
      <c r="E377" s="139"/>
      <c r="F377" s="140">
        <v>-43902.16</v>
      </c>
      <c r="G377" s="139"/>
      <c r="H377" s="139"/>
      <c r="I377" s="139"/>
      <c r="J377" s="140">
        <v>-43902.16</v>
      </c>
    </row>
    <row r="378" spans="1:10" x14ac:dyDescent="0.25">
      <c r="A378" s="138" t="s">
        <v>434</v>
      </c>
      <c r="B378" s="133"/>
      <c r="C378" s="139"/>
      <c r="D378" s="139"/>
      <c r="E378" s="139"/>
      <c r="F378" s="140">
        <v>-642011.01</v>
      </c>
      <c r="G378" s="139"/>
      <c r="H378" s="139"/>
      <c r="I378" s="139"/>
      <c r="J378" s="140">
        <v>-642011.01</v>
      </c>
    </row>
    <row r="379" spans="1:10" x14ac:dyDescent="0.25">
      <c r="A379" s="138" t="s">
        <v>435</v>
      </c>
      <c r="B379" s="133"/>
      <c r="C379" s="139"/>
      <c r="D379" s="139"/>
      <c r="E379" s="139"/>
      <c r="F379" s="140">
        <v>-98241.67</v>
      </c>
      <c r="G379" s="139"/>
      <c r="H379" s="139"/>
      <c r="I379" s="139"/>
      <c r="J379" s="140">
        <v>-98241.67</v>
      </c>
    </row>
    <row r="380" spans="1:10" x14ac:dyDescent="0.25">
      <c r="A380" s="138" t="s">
        <v>436</v>
      </c>
      <c r="B380" s="133"/>
      <c r="C380" s="139"/>
      <c r="D380" s="139"/>
      <c r="E380" s="139"/>
      <c r="F380" s="140">
        <v>-1616.92</v>
      </c>
      <c r="G380" s="139"/>
      <c r="H380" s="139"/>
      <c r="I380" s="139"/>
      <c r="J380" s="140">
        <v>-1616.92</v>
      </c>
    </row>
    <row r="381" spans="1:10" x14ac:dyDescent="0.25">
      <c r="A381" s="138" t="s">
        <v>437</v>
      </c>
      <c r="B381" s="133"/>
      <c r="C381" s="139"/>
      <c r="D381" s="139"/>
      <c r="E381" s="139"/>
      <c r="F381" s="140">
        <v>-441039.98</v>
      </c>
      <c r="G381" s="139"/>
      <c r="H381" s="139"/>
      <c r="I381" s="139"/>
      <c r="J381" s="140">
        <v>-441039.98</v>
      </c>
    </row>
    <row r="382" spans="1:10" x14ac:dyDescent="0.25">
      <c r="A382" s="138" t="s">
        <v>438</v>
      </c>
      <c r="B382" s="133"/>
      <c r="C382" s="139"/>
      <c r="D382" s="139"/>
      <c r="E382" s="139"/>
      <c r="F382" s="140">
        <v>1226811.74</v>
      </c>
      <c r="G382" s="139"/>
      <c r="H382" s="139"/>
      <c r="I382" s="139"/>
      <c r="J382" s="140">
        <v>1226811.74</v>
      </c>
    </row>
    <row r="383" spans="1:10" x14ac:dyDescent="0.25">
      <c r="A383" s="138" t="s">
        <v>439</v>
      </c>
      <c r="B383" s="133"/>
      <c r="C383" s="140">
        <v>-28078381.469999999</v>
      </c>
      <c r="D383" s="140">
        <v>-27098089.710000001</v>
      </c>
      <c r="E383" s="140">
        <v>-6672379.9299999997</v>
      </c>
      <c r="F383" s="140">
        <v>-2485693.92</v>
      </c>
      <c r="G383" s="140">
        <v>-73752.23</v>
      </c>
      <c r="H383" s="139"/>
      <c r="I383" s="139"/>
      <c r="J383" s="140">
        <v>-64408297.259999998</v>
      </c>
    </row>
    <row r="384" spans="1:10" x14ac:dyDescent="0.25">
      <c r="A384" s="138" t="s">
        <v>179</v>
      </c>
      <c r="B384" s="133"/>
      <c r="C384" s="140">
        <v>-60972161.380000003</v>
      </c>
      <c r="D384" s="140">
        <v>-46399619.729999997</v>
      </c>
      <c r="E384" s="140">
        <v>-5253543.25</v>
      </c>
      <c r="F384" s="140">
        <v>-4125675.09</v>
      </c>
      <c r="G384" s="140">
        <v>-1271947.96</v>
      </c>
      <c r="H384" s="139"/>
      <c r="I384" s="139"/>
      <c r="J384" s="140">
        <v>-118022947.42</v>
      </c>
    </row>
    <row r="385" spans="1:10" x14ac:dyDescent="0.25">
      <c r="A385" s="138" t="s">
        <v>180</v>
      </c>
      <c r="B385" s="133"/>
      <c r="C385" s="140">
        <v>-19262976.670000002</v>
      </c>
      <c r="D385" s="140">
        <v>-14013831.699999999</v>
      </c>
      <c r="E385" s="139"/>
      <c r="F385" s="140">
        <v>-2314920.29</v>
      </c>
      <c r="G385" s="140">
        <v>-133393.09</v>
      </c>
      <c r="H385" s="139"/>
      <c r="I385" s="139"/>
      <c r="J385" s="140">
        <v>-35725121.75</v>
      </c>
    </row>
    <row r="386" spans="1:10" x14ac:dyDescent="0.25">
      <c r="A386" s="138" t="s">
        <v>181</v>
      </c>
      <c r="B386" s="133"/>
      <c r="C386" s="139"/>
      <c r="D386" s="139"/>
      <c r="E386" s="139"/>
      <c r="F386" s="140">
        <v>130612.03</v>
      </c>
      <c r="G386" s="139"/>
      <c r="H386" s="139"/>
      <c r="I386" s="139"/>
      <c r="J386" s="140">
        <v>130612.03</v>
      </c>
    </row>
    <row r="387" spans="1:10" x14ac:dyDescent="0.25">
      <c r="A387" s="138" t="s">
        <v>182</v>
      </c>
      <c r="B387" s="133"/>
      <c r="C387" s="140">
        <v>-7073637.5199999996</v>
      </c>
      <c r="D387" s="140">
        <v>-1207340.6299999999</v>
      </c>
      <c r="E387" s="139"/>
      <c r="F387" s="139"/>
      <c r="G387" s="139"/>
      <c r="H387" s="139"/>
      <c r="I387" s="139"/>
      <c r="J387" s="140">
        <v>-8280978.1500000004</v>
      </c>
    </row>
    <row r="388" spans="1:10" x14ac:dyDescent="0.25">
      <c r="A388" s="138" t="s">
        <v>183</v>
      </c>
      <c r="B388" s="133"/>
      <c r="C388" s="140">
        <v>-143032152.94</v>
      </c>
      <c r="D388" s="140">
        <v>-9158836.5899999999</v>
      </c>
      <c r="E388" s="139"/>
      <c r="F388" s="140">
        <v>-2226030.4700000002</v>
      </c>
      <c r="G388" s="139"/>
      <c r="H388" s="139"/>
      <c r="I388" s="139"/>
      <c r="J388" s="140">
        <v>-154417019.99000001</v>
      </c>
    </row>
    <row r="389" spans="1:10" x14ac:dyDescent="0.25">
      <c r="A389" s="138" t="s">
        <v>184</v>
      </c>
      <c r="B389" s="133"/>
      <c r="C389" s="139"/>
      <c r="D389" s="139"/>
      <c r="E389" s="139"/>
      <c r="F389" s="140">
        <v>-555001.14</v>
      </c>
      <c r="G389" s="139"/>
      <c r="H389" s="139"/>
      <c r="I389" s="139"/>
      <c r="J389" s="140">
        <v>-555001.14</v>
      </c>
    </row>
    <row r="390" spans="1:10" x14ac:dyDescent="0.25">
      <c r="A390" s="138" t="s">
        <v>185</v>
      </c>
      <c r="B390" s="133"/>
      <c r="C390" s="140">
        <v>14717238.02</v>
      </c>
      <c r="D390" s="140">
        <v>10837089.970000001</v>
      </c>
      <c r="E390" s="139"/>
      <c r="F390" s="140">
        <v>5441071.0499999998</v>
      </c>
      <c r="G390" s="139"/>
      <c r="H390" s="139"/>
      <c r="I390" s="139"/>
      <c r="J390" s="140">
        <v>30995399.039999999</v>
      </c>
    </row>
    <row r="391" spans="1:10" x14ac:dyDescent="0.25">
      <c r="A391" s="138" t="s">
        <v>186</v>
      </c>
      <c r="B391" s="133"/>
      <c r="C391" s="140">
        <v>-110025590.40000001</v>
      </c>
      <c r="D391" s="139"/>
      <c r="E391" s="139"/>
      <c r="F391" s="139"/>
      <c r="G391" s="139"/>
      <c r="H391" s="139"/>
      <c r="I391" s="139"/>
      <c r="J391" s="140">
        <v>-110025590.40000001</v>
      </c>
    </row>
    <row r="392" spans="1:10" x14ac:dyDescent="0.25">
      <c r="A392" s="138" t="s">
        <v>440</v>
      </c>
      <c r="B392" s="133"/>
      <c r="C392" s="139"/>
      <c r="D392" s="139"/>
      <c r="E392" s="140">
        <v>-16995449.329999998</v>
      </c>
      <c r="F392" s="139"/>
      <c r="G392" s="139"/>
      <c r="H392" s="139"/>
      <c r="I392" s="139"/>
      <c r="J392" s="140">
        <v>-16995449.329999998</v>
      </c>
    </row>
    <row r="393" spans="1:10" x14ac:dyDescent="0.25">
      <c r="A393" s="138" t="s">
        <v>187</v>
      </c>
      <c r="B393" s="133"/>
      <c r="C393" s="139"/>
      <c r="D393" s="140">
        <v>-794140.01</v>
      </c>
      <c r="E393" s="139"/>
      <c r="F393" s="140">
        <v>-59616</v>
      </c>
      <c r="G393" s="139"/>
      <c r="H393" s="139"/>
      <c r="I393" s="139"/>
      <c r="J393" s="140">
        <v>-853756.01</v>
      </c>
    </row>
    <row r="394" spans="1:10" x14ac:dyDescent="0.25">
      <c r="A394" s="138" t="s">
        <v>188</v>
      </c>
      <c r="B394" s="133"/>
      <c r="C394" s="140">
        <v>-21702650.210000001</v>
      </c>
      <c r="D394" s="140">
        <v>-9206245.0099999998</v>
      </c>
      <c r="E394" s="140">
        <v>-12736163.09</v>
      </c>
      <c r="F394" s="140">
        <v>-60404287.439999998</v>
      </c>
      <c r="G394" s="140">
        <v>-23666785.609999999</v>
      </c>
      <c r="H394" s="139"/>
      <c r="I394" s="140">
        <v>31219361.52</v>
      </c>
      <c r="J394" s="140">
        <v>-96496769.840000004</v>
      </c>
    </row>
    <row r="395" spans="1:10" x14ac:dyDescent="0.25">
      <c r="A395" s="138" t="s">
        <v>441</v>
      </c>
      <c r="B395" s="133"/>
      <c r="C395" s="139"/>
      <c r="D395" s="139"/>
      <c r="E395" s="140">
        <v>-73245.48</v>
      </c>
      <c r="F395" s="139"/>
      <c r="G395" s="139"/>
      <c r="H395" s="139"/>
      <c r="I395" s="139"/>
      <c r="J395" s="140">
        <v>-73245.48</v>
      </c>
    </row>
    <row r="396" spans="1:10" x14ac:dyDescent="0.25">
      <c r="A396" s="138" t="s">
        <v>189</v>
      </c>
      <c r="B396" s="133"/>
      <c r="C396" s="140">
        <v>-226082975.05000001</v>
      </c>
      <c r="D396" s="139"/>
      <c r="E396" s="140">
        <v>-52362470.869999997</v>
      </c>
      <c r="F396" s="140">
        <v>-15193025.66</v>
      </c>
      <c r="G396" s="139"/>
      <c r="H396" s="139"/>
      <c r="I396" s="139"/>
      <c r="J396" s="140">
        <v>-293638471.58999997</v>
      </c>
    </row>
    <row r="397" spans="1:10" x14ac:dyDescent="0.25">
      <c r="A397" s="138" t="s">
        <v>190</v>
      </c>
      <c r="B397" s="133"/>
      <c r="C397" s="139"/>
      <c r="D397" s="139"/>
      <c r="E397" s="139"/>
      <c r="F397" s="140">
        <v>-65854987.219999999</v>
      </c>
      <c r="G397" s="139"/>
      <c r="H397" s="139"/>
      <c r="I397" s="139"/>
      <c r="J397" s="140">
        <v>-65854987.219999999</v>
      </c>
    </row>
    <row r="398" spans="1:10" x14ac:dyDescent="0.25">
      <c r="A398" s="138" t="s">
        <v>191</v>
      </c>
      <c r="B398" s="133"/>
      <c r="C398" s="140">
        <v>-346104029.31999999</v>
      </c>
      <c r="D398" s="139"/>
      <c r="E398" s="140">
        <v>-9767734.5899999999</v>
      </c>
      <c r="F398" s="140">
        <v>-23624500.710000001</v>
      </c>
      <c r="G398" s="139"/>
      <c r="H398" s="139"/>
      <c r="I398" s="139"/>
      <c r="J398" s="140">
        <v>-379496264.62</v>
      </c>
    </row>
    <row r="399" spans="1:10" x14ac:dyDescent="0.25">
      <c r="A399" s="138" t="s">
        <v>192</v>
      </c>
      <c r="B399" s="133"/>
      <c r="C399" s="139"/>
      <c r="D399" s="139"/>
      <c r="E399" s="139"/>
      <c r="F399" s="140">
        <v>-715117.91</v>
      </c>
      <c r="G399" s="139"/>
      <c r="H399" s="139"/>
      <c r="I399" s="139"/>
      <c r="J399" s="140">
        <v>-715117.91</v>
      </c>
    </row>
    <row r="400" spans="1:10" x14ac:dyDescent="0.25">
      <c r="A400" s="138" t="s">
        <v>193</v>
      </c>
      <c r="B400" s="133"/>
      <c r="C400" s="140">
        <v>-254716305.75999999</v>
      </c>
      <c r="D400" s="139"/>
      <c r="E400" s="139"/>
      <c r="F400" s="140">
        <v>-6149491.3499999996</v>
      </c>
      <c r="G400" s="139"/>
      <c r="H400" s="139"/>
      <c r="I400" s="139"/>
      <c r="J400" s="140">
        <v>-260865797.11000001</v>
      </c>
    </row>
    <row r="401" spans="1:10" x14ac:dyDescent="0.25">
      <c r="A401" s="138" t="s">
        <v>194</v>
      </c>
      <c r="B401" s="133"/>
      <c r="C401" s="140">
        <v>825048855.13999999</v>
      </c>
      <c r="D401" s="139"/>
      <c r="E401" s="139"/>
      <c r="F401" s="140">
        <v>124647554.31999999</v>
      </c>
      <c r="G401" s="139"/>
      <c r="H401" s="139"/>
      <c r="I401" s="139"/>
      <c r="J401" s="140">
        <v>949696409.46000004</v>
      </c>
    </row>
    <row r="402" spans="1:10" x14ac:dyDescent="0.25">
      <c r="A402" s="138" t="s">
        <v>195</v>
      </c>
      <c r="B402" s="133"/>
      <c r="C402" s="140">
        <v>-1854454.99</v>
      </c>
      <c r="D402" s="139"/>
      <c r="E402" s="140">
        <v>-62203450.939999998</v>
      </c>
      <c r="F402" s="140">
        <v>13110431.470000001</v>
      </c>
      <c r="G402" s="139"/>
      <c r="H402" s="139"/>
      <c r="I402" s="139"/>
      <c r="J402" s="140">
        <v>-50947474.469999999</v>
      </c>
    </row>
    <row r="403" spans="1:10" x14ac:dyDescent="0.25">
      <c r="A403" s="138" t="s">
        <v>196</v>
      </c>
      <c r="B403" s="133"/>
      <c r="C403" s="139"/>
      <c r="D403" s="139"/>
      <c r="E403" s="139"/>
      <c r="F403" s="139"/>
      <c r="G403" s="139"/>
      <c r="H403" s="139"/>
      <c r="I403" s="139"/>
      <c r="J403" s="139"/>
    </row>
    <row r="404" spans="1:10" x14ac:dyDescent="0.25">
      <c r="A404" s="138" t="s">
        <v>197</v>
      </c>
      <c r="B404" s="133"/>
      <c r="C404" s="140">
        <v>-133582695.59999999</v>
      </c>
      <c r="D404" s="140">
        <v>-10000385.02</v>
      </c>
      <c r="E404" s="140">
        <v>-91935063.359999999</v>
      </c>
      <c r="F404" s="140">
        <v>-47353471.969999999</v>
      </c>
      <c r="G404" s="140">
        <v>-23666785.609999999</v>
      </c>
      <c r="H404" s="139"/>
      <c r="I404" s="140">
        <v>31219361.52</v>
      </c>
      <c r="J404" s="140">
        <v>-275319040.04000002</v>
      </c>
    </row>
    <row r="405" spans="1:10" x14ac:dyDescent="0.25">
      <c r="A405" s="141" t="s">
        <v>198</v>
      </c>
      <c r="B405" s="142"/>
      <c r="C405" s="143">
        <v>-497992112.60000002</v>
      </c>
      <c r="D405" s="143">
        <v>-134141001.03</v>
      </c>
      <c r="E405" s="143">
        <v>-42611668.509999998</v>
      </c>
      <c r="F405" s="143">
        <v>-82305895.579999998</v>
      </c>
      <c r="G405" s="143">
        <v>-27746508.59</v>
      </c>
      <c r="H405" s="144"/>
      <c r="I405" s="143">
        <v>31219361.52</v>
      </c>
      <c r="J405" s="143">
        <v>-753577824.78999996</v>
      </c>
    </row>
    <row r="406" spans="1:10" x14ac:dyDescent="0.25">
      <c r="A406" s="138" t="s">
        <v>199</v>
      </c>
      <c r="B406" s="133"/>
      <c r="C406" s="140">
        <v>-1561297.48</v>
      </c>
      <c r="D406" s="140">
        <v>-8059273.6100000003</v>
      </c>
      <c r="E406" s="140">
        <v>-804396.88</v>
      </c>
      <c r="F406" s="140">
        <v>-3021342.21</v>
      </c>
      <c r="G406" s="140">
        <v>-75658183.969999999</v>
      </c>
      <c r="H406" s="139"/>
      <c r="I406" s="139"/>
      <c r="J406" s="140">
        <v>-89104494.150000006</v>
      </c>
    </row>
    <row r="407" spans="1:10" x14ac:dyDescent="0.25">
      <c r="A407" s="138" t="s">
        <v>442</v>
      </c>
      <c r="B407" s="133"/>
      <c r="C407" s="139"/>
      <c r="D407" s="139"/>
      <c r="E407" s="140">
        <v>-15155.03</v>
      </c>
      <c r="F407" s="139"/>
      <c r="G407" s="139"/>
      <c r="H407" s="139"/>
      <c r="I407" s="139"/>
      <c r="J407" s="140">
        <v>-15155.03</v>
      </c>
    </row>
    <row r="408" spans="1:10" x14ac:dyDescent="0.25">
      <c r="A408" s="138" t="s">
        <v>200</v>
      </c>
      <c r="B408" s="133"/>
      <c r="C408" s="140">
        <v>-14507156.060000001</v>
      </c>
      <c r="D408" s="140">
        <v>-5660658.6399999997</v>
      </c>
      <c r="E408" s="139"/>
      <c r="F408" s="140">
        <v>-9202970.2300000004</v>
      </c>
      <c r="G408" s="140">
        <v>-25707101.719999999</v>
      </c>
      <c r="H408" s="139"/>
      <c r="I408" s="140">
        <v>12147529.779999999</v>
      </c>
      <c r="J408" s="140">
        <v>-42930356.869999997</v>
      </c>
    </row>
    <row r="409" spans="1:10" x14ac:dyDescent="0.25">
      <c r="A409" s="138" t="s">
        <v>201</v>
      </c>
      <c r="B409" s="133"/>
      <c r="C409" s="140">
        <v>-16068453.539999999</v>
      </c>
      <c r="D409" s="140">
        <v>-13719932.26</v>
      </c>
      <c r="E409" s="140">
        <v>-819551.91</v>
      </c>
      <c r="F409" s="140">
        <v>-12224312.439999999</v>
      </c>
      <c r="G409" s="140">
        <v>-101365285.69</v>
      </c>
      <c r="H409" s="139"/>
      <c r="I409" s="140">
        <v>12147529.779999999</v>
      </c>
      <c r="J409" s="140">
        <v>-132050006.06</v>
      </c>
    </row>
    <row r="410" spans="1:10" x14ac:dyDescent="0.25">
      <c r="A410" s="138" t="s">
        <v>202</v>
      </c>
      <c r="B410" s="133"/>
      <c r="C410" s="139"/>
      <c r="D410" s="139"/>
      <c r="E410" s="139"/>
      <c r="F410" s="139"/>
      <c r="G410" s="140">
        <v>3586606.47</v>
      </c>
      <c r="H410" s="139"/>
      <c r="I410" s="139"/>
      <c r="J410" s="140">
        <v>3586606.47</v>
      </c>
    </row>
    <row r="411" spans="1:10" x14ac:dyDescent="0.25">
      <c r="A411" s="138" t="s">
        <v>203</v>
      </c>
      <c r="B411" s="133"/>
      <c r="C411" s="139"/>
      <c r="D411" s="139"/>
      <c r="E411" s="139"/>
      <c r="F411" s="139"/>
      <c r="G411" s="140">
        <v>9968627.6899999995</v>
      </c>
      <c r="H411" s="139"/>
      <c r="I411" s="139"/>
      <c r="J411" s="140">
        <v>9968627.6899999995</v>
      </c>
    </row>
    <row r="412" spans="1:10" x14ac:dyDescent="0.25">
      <c r="A412" s="138" t="s">
        <v>204</v>
      </c>
      <c r="B412" s="133"/>
      <c r="C412" s="139"/>
      <c r="D412" s="139"/>
      <c r="E412" s="139"/>
      <c r="F412" s="139"/>
      <c r="G412" s="140">
        <v>8314494.4699999997</v>
      </c>
      <c r="H412" s="139"/>
      <c r="I412" s="139"/>
      <c r="J412" s="140">
        <v>8314494.4699999997</v>
      </c>
    </row>
    <row r="413" spans="1:10" x14ac:dyDescent="0.25">
      <c r="A413" s="138" t="s">
        <v>205</v>
      </c>
      <c r="B413" s="133"/>
      <c r="C413" s="140">
        <v>-1797618.3</v>
      </c>
      <c r="D413" s="139"/>
      <c r="E413" s="140">
        <v>109545.06</v>
      </c>
      <c r="F413" s="140">
        <v>-190614.99</v>
      </c>
      <c r="G413" s="140">
        <v>1271.74</v>
      </c>
      <c r="H413" s="139"/>
      <c r="I413" s="139"/>
      <c r="J413" s="140">
        <v>-1877416.48</v>
      </c>
    </row>
    <row r="414" spans="1:10" x14ac:dyDescent="0.25">
      <c r="A414" s="141" t="s">
        <v>206</v>
      </c>
      <c r="B414" s="142"/>
      <c r="C414" s="143">
        <v>-17866071.829999998</v>
      </c>
      <c r="D414" s="143">
        <v>-13719932.26</v>
      </c>
      <c r="E414" s="143">
        <v>-710006.85</v>
      </c>
      <c r="F414" s="143">
        <v>-12414927.43</v>
      </c>
      <c r="G414" s="143">
        <v>-79494285.319999993</v>
      </c>
      <c r="H414" s="144"/>
      <c r="I414" s="143">
        <v>12147529.779999999</v>
      </c>
      <c r="J414" s="143">
        <v>-112057693.91</v>
      </c>
    </row>
    <row r="415" spans="1:10" x14ac:dyDescent="0.25">
      <c r="A415" s="138" t="s">
        <v>207</v>
      </c>
      <c r="B415" s="133"/>
      <c r="C415" s="140">
        <v>-69550.66</v>
      </c>
      <c r="D415" s="140">
        <v>12378823.710000001</v>
      </c>
      <c r="E415" s="139"/>
      <c r="F415" s="140">
        <v>-46918.3</v>
      </c>
      <c r="G415" s="140">
        <v>-722410468.23000002</v>
      </c>
      <c r="H415" s="139"/>
      <c r="I415" s="139"/>
      <c r="J415" s="140">
        <v>-710148113.48000002</v>
      </c>
    </row>
    <row r="416" spans="1:10" x14ac:dyDescent="0.25">
      <c r="A416" s="141" t="s">
        <v>208</v>
      </c>
      <c r="B416" s="142"/>
      <c r="C416" s="143">
        <v>-69550.66</v>
      </c>
      <c r="D416" s="143">
        <v>12378823.710000001</v>
      </c>
      <c r="E416" s="144"/>
      <c r="F416" s="143">
        <v>-46918.3</v>
      </c>
      <c r="G416" s="143">
        <v>-722410468.23000002</v>
      </c>
      <c r="H416" s="144"/>
      <c r="I416" s="144"/>
      <c r="J416" s="143">
        <v>-710148113.48000002</v>
      </c>
    </row>
    <row r="417" spans="1:10" x14ac:dyDescent="0.25">
      <c r="A417" s="141" t="s">
        <v>209</v>
      </c>
      <c r="B417" s="141" t="s">
        <v>107</v>
      </c>
      <c r="C417" s="143">
        <v>901040947.21000004</v>
      </c>
      <c r="D417" s="143">
        <v>166589319.88</v>
      </c>
      <c r="E417" s="143">
        <v>-15913314.6</v>
      </c>
      <c r="F417" s="143">
        <v>153816411.22999999</v>
      </c>
      <c r="G417" s="143">
        <v>-825632985.13</v>
      </c>
      <c r="H417" s="143">
        <v>-0.49</v>
      </c>
      <c r="I417" s="144"/>
      <c r="J417" s="143">
        <v>379900378.10000002</v>
      </c>
    </row>
    <row r="418" spans="1:10" x14ac:dyDescent="0.25">
      <c r="A418" s="141" t="s">
        <v>210</v>
      </c>
      <c r="B418" s="142"/>
      <c r="C418" s="144"/>
      <c r="D418" s="144"/>
      <c r="E418" s="144"/>
      <c r="F418" s="144"/>
      <c r="G418" s="144"/>
      <c r="H418" s="144"/>
      <c r="I418" s="144"/>
      <c r="J418" s="144"/>
    </row>
    <row r="419" spans="1:10" x14ac:dyDescent="0.25">
      <c r="A419" s="141" t="s">
        <v>211</v>
      </c>
      <c r="B419" s="141" t="s">
        <v>107</v>
      </c>
      <c r="C419" s="143">
        <v>901040947.21000004</v>
      </c>
      <c r="D419" s="143">
        <v>166589319.88</v>
      </c>
      <c r="E419" s="143">
        <v>-15913314.6</v>
      </c>
      <c r="F419" s="143">
        <v>153816411.22999999</v>
      </c>
      <c r="G419" s="143">
        <v>-825632985.13</v>
      </c>
      <c r="H419" s="143">
        <v>-0.49</v>
      </c>
      <c r="I419" s="144"/>
      <c r="J419" s="143">
        <v>379900378.10000002</v>
      </c>
    </row>
    <row r="420" spans="1:10" x14ac:dyDescent="0.25">
      <c r="A420" s="138" t="s">
        <v>212</v>
      </c>
      <c r="B420" s="133"/>
      <c r="C420" s="140">
        <v>-196864570.56999999</v>
      </c>
      <c r="D420" s="140">
        <v>-44100014.670000002</v>
      </c>
      <c r="E420" s="140">
        <v>1499518.4</v>
      </c>
      <c r="F420" s="140">
        <v>-36138607.490000002</v>
      </c>
      <c r="G420" s="139"/>
      <c r="H420" s="139"/>
      <c r="I420" s="139"/>
      <c r="J420" s="140">
        <v>-275603674.32999998</v>
      </c>
    </row>
    <row r="421" spans="1:10" x14ac:dyDescent="0.25">
      <c r="A421" s="138" t="s">
        <v>213</v>
      </c>
      <c r="B421" s="133"/>
      <c r="C421" s="140">
        <v>1113552.05</v>
      </c>
      <c r="D421" s="139"/>
      <c r="E421" s="140">
        <v>-51769.01</v>
      </c>
      <c r="F421" s="140">
        <v>-6513130.5700000003</v>
      </c>
      <c r="G421" s="140">
        <v>-270460.92</v>
      </c>
      <c r="H421" s="139"/>
      <c r="I421" s="139"/>
      <c r="J421" s="140">
        <v>-5721808.4500000002</v>
      </c>
    </row>
    <row r="422" spans="1:10" x14ac:dyDescent="0.25">
      <c r="A422" s="138" t="s">
        <v>214</v>
      </c>
      <c r="B422" s="133"/>
      <c r="C422" s="139"/>
      <c r="D422" s="139"/>
      <c r="E422" s="139"/>
      <c r="F422" s="140">
        <v>8215801.04</v>
      </c>
      <c r="G422" s="139"/>
      <c r="H422" s="139"/>
      <c r="I422" s="139"/>
      <c r="J422" s="140">
        <v>8215801.04</v>
      </c>
    </row>
    <row r="423" spans="1:10" x14ac:dyDescent="0.25">
      <c r="A423" s="138" t="s">
        <v>443</v>
      </c>
      <c r="B423" s="133"/>
      <c r="C423" s="139"/>
      <c r="D423" s="139"/>
      <c r="E423" s="140">
        <v>309781.33</v>
      </c>
      <c r="F423" s="139"/>
      <c r="G423" s="139"/>
      <c r="H423" s="139"/>
      <c r="I423" s="139"/>
      <c r="J423" s="140">
        <v>309781.33</v>
      </c>
    </row>
    <row r="424" spans="1:10" x14ac:dyDescent="0.25">
      <c r="A424" s="138" t="s">
        <v>444</v>
      </c>
      <c r="B424" s="133"/>
      <c r="C424" s="139"/>
      <c r="D424" s="139"/>
      <c r="E424" s="140">
        <v>748212.26</v>
      </c>
      <c r="F424" s="139"/>
      <c r="G424" s="139"/>
      <c r="H424" s="139"/>
      <c r="I424" s="139"/>
      <c r="J424" s="140">
        <v>748212.26</v>
      </c>
    </row>
    <row r="425" spans="1:10" x14ac:dyDescent="0.25">
      <c r="A425" s="138" t="s">
        <v>215</v>
      </c>
      <c r="B425" s="133"/>
      <c r="C425" s="140">
        <v>486907.91</v>
      </c>
      <c r="D425" s="140">
        <v>5961579.7300000004</v>
      </c>
      <c r="E425" s="139"/>
      <c r="F425" s="140">
        <v>-43142.38</v>
      </c>
      <c r="G425" s="139"/>
      <c r="H425" s="139"/>
      <c r="I425" s="139"/>
      <c r="J425" s="140">
        <v>6405345.2699999996</v>
      </c>
    </row>
    <row r="426" spans="1:10" x14ac:dyDescent="0.25">
      <c r="A426" s="138" t="s">
        <v>216</v>
      </c>
      <c r="B426" s="133"/>
      <c r="C426" s="139"/>
      <c r="D426" s="139"/>
      <c r="E426" s="139"/>
      <c r="F426" s="140">
        <v>-2331945.7999999998</v>
      </c>
      <c r="G426" s="139"/>
      <c r="H426" s="139"/>
      <c r="I426" s="139"/>
      <c r="J426" s="140">
        <v>-2331945.7999999998</v>
      </c>
    </row>
    <row r="427" spans="1:10" x14ac:dyDescent="0.25">
      <c r="A427" s="138" t="s">
        <v>217</v>
      </c>
      <c r="B427" s="133"/>
      <c r="C427" s="140">
        <v>226401.1</v>
      </c>
      <c r="D427" s="140">
        <v>265614.94</v>
      </c>
      <c r="E427" s="139"/>
      <c r="F427" s="140">
        <v>-12218.45</v>
      </c>
      <c r="G427" s="140">
        <v>1755.73</v>
      </c>
      <c r="H427" s="139"/>
      <c r="I427" s="139"/>
      <c r="J427" s="140">
        <v>481553.32</v>
      </c>
    </row>
    <row r="428" spans="1:10" x14ac:dyDescent="0.25">
      <c r="A428" s="141" t="s">
        <v>218</v>
      </c>
      <c r="B428" s="142"/>
      <c r="C428" s="143">
        <v>-195037709.50999999</v>
      </c>
      <c r="D428" s="143">
        <v>-37872820</v>
      </c>
      <c r="E428" s="143">
        <v>2505742.98</v>
      </c>
      <c r="F428" s="143">
        <v>-36823243.649999999</v>
      </c>
      <c r="G428" s="143">
        <v>-268705.19</v>
      </c>
      <c r="H428" s="144"/>
      <c r="I428" s="144"/>
      <c r="J428" s="143">
        <v>-267496735.36000001</v>
      </c>
    </row>
    <row r="429" spans="1:10" x14ac:dyDescent="0.25">
      <c r="A429" s="141" t="s">
        <v>219</v>
      </c>
      <c r="B429" s="141" t="s">
        <v>107</v>
      </c>
      <c r="C429" s="143">
        <v>706003237.70000005</v>
      </c>
      <c r="D429" s="143">
        <v>128716499.88</v>
      </c>
      <c r="E429" s="143">
        <v>-13407571.609999999</v>
      </c>
      <c r="F429" s="143">
        <v>116993167.58</v>
      </c>
      <c r="G429" s="143">
        <v>-825901690.32000005</v>
      </c>
      <c r="H429" s="143">
        <v>-0.49</v>
      </c>
      <c r="I429" s="144"/>
      <c r="J429" s="143">
        <v>112403642.73999999</v>
      </c>
    </row>
    <row r="430" spans="1:10" x14ac:dyDescent="0.25">
      <c r="A430" s="138" t="s">
        <v>220</v>
      </c>
      <c r="B430" s="133"/>
      <c r="C430" s="139"/>
      <c r="D430" s="140">
        <v>-77921084.010000005</v>
      </c>
      <c r="E430" s="140">
        <v>2833017.52</v>
      </c>
      <c r="F430" s="140">
        <v>0</v>
      </c>
      <c r="G430" s="139"/>
      <c r="H430" s="139"/>
      <c r="I430" s="139"/>
      <c r="J430" s="140">
        <v>-75088066.489999995</v>
      </c>
    </row>
    <row r="431" spans="1:10" x14ac:dyDescent="0.25">
      <c r="A431" s="141" t="s">
        <v>221</v>
      </c>
      <c r="B431" s="142"/>
      <c r="C431" s="144"/>
      <c r="D431" s="143">
        <v>-77921084.010000005</v>
      </c>
      <c r="E431" s="143">
        <v>2833017.52</v>
      </c>
      <c r="F431" s="143">
        <v>0</v>
      </c>
      <c r="G431" s="144"/>
      <c r="H431" s="144"/>
      <c r="I431" s="144"/>
      <c r="J431" s="143">
        <v>-75088066.489999995</v>
      </c>
    </row>
    <row r="432" spans="1:10" x14ac:dyDescent="0.25">
      <c r="A432" s="141" t="s">
        <v>222</v>
      </c>
      <c r="B432" s="141" t="s">
        <v>107</v>
      </c>
      <c r="C432" s="143">
        <v>706003237.70000005</v>
      </c>
      <c r="D432" s="143">
        <v>50795415.869999997</v>
      </c>
      <c r="E432" s="143">
        <v>-10574554.09</v>
      </c>
      <c r="F432" s="143">
        <v>116993167.58</v>
      </c>
      <c r="G432" s="143">
        <v>-825901690.32000005</v>
      </c>
      <c r="H432" s="143">
        <v>-0.49</v>
      </c>
      <c r="I432" s="144"/>
      <c r="J432" s="143">
        <v>37315576.25</v>
      </c>
    </row>
    <row r="433" spans="1:10" x14ac:dyDescent="0.25">
      <c r="A433" s="146"/>
      <c r="B433" s="146"/>
      <c r="C433" s="147"/>
      <c r="D433" s="147"/>
      <c r="E433" s="147"/>
      <c r="F433" s="147"/>
      <c r="G433" s="147"/>
      <c r="H433" s="147"/>
      <c r="I433" s="147"/>
      <c r="J433" s="147"/>
    </row>
    <row r="434" spans="1:10" x14ac:dyDescent="0.25">
      <c r="A434" s="148" t="s">
        <v>223</v>
      </c>
      <c r="B434" s="148" t="s">
        <v>224</v>
      </c>
      <c r="C434" s="149">
        <v>706003237.70000005</v>
      </c>
      <c r="D434" s="149">
        <v>50795415.869999997</v>
      </c>
      <c r="E434" s="149">
        <v>-10574554.09</v>
      </c>
      <c r="F434" s="149">
        <v>116993167.58</v>
      </c>
      <c r="G434" s="149">
        <v>-825901690.32000005</v>
      </c>
      <c r="H434" s="149">
        <v>-0.49</v>
      </c>
      <c r="I434" s="147"/>
      <c r="J434" s="149">
        <v>37315576.25</v>
      </c>
    </row>
    <row r="435" spans="1:10" x14ac:dyDescent="0.25">
      <c r="A435" s="148" t="s">
        <v>225</v>
      </c>
      <c r="B435" s="148" t="s">
        <v>224</v>
      </c>
      <c r="C435" s="149">
        <v>-29614292.02</v>
      </c>
      <c r="D435" s="149">
        <v>10201945.33</v>
      </c>
      <c r="E435" s="149">
        <v>-966529.66</v>
      </c>
      <c r="F435" s="147"/>
      <c r="G435" s="149">
        <v>10112482.939999999</v>
      </c>
      <c r="H435" s="149">
        <v>15915373.09</v>
      </c>
      <c r="I435" s="149">
        <v>68158335.819999993</v>
      </c>
      <c r="J435" s="149">
        <v>73807315.5</v>
      </c>
    </row>
    <row r="436" spans="1:10" x14ac:dyDescent="0.25">
      <c r="A436" s="148" t="s">
        <v>226</v>
      </c>
      <c r="B436" s="148" t="s">
        <v>224</v>
      </c>
      <c r="C436" s="149">
        <v>124164092.59999999</v>
      </c>
      <c r="D436" s="147"/>
      <c r="E436" s="149">
        <v>7801572.4100000001</v>
      </c>
      <c r="F436" s="149">
        <v>119977546.01000001</v>
      </c>
      <c r="G436" s="149">
        <v>12674060.130000001</v>
      </c>
      <c r="H436" s="147"/>
      <c r="I436" s="147"/>
      <c r="J436" s="149">
        <v>264617271.15000001</v>
      </c>
    </row>
    <row r="437" spans="1:10" x14ac:dyDescent="0.25">
      <c r="A437" s="148" t="s">
        <v>227</v>
      </c>
      <c r="B437" s="148" t="s">
        <v>224</v>
      </c>
      <c r="C437" s="147"/>
      <c r="D437" s="147"/>
      <c r="E437" s="149">
        <v>-0.01</v>
      </c>
      <c r="F437" s="147"/>
      <c r="G437" s="147"/>
      <c r="H437" s="147"/>
      <c r="I437" s="147"/>
      <c r="J437" s="149">
        <v>-0.01</v>
      </c>
    </row>
    <row r="438" spans="1:10" x14ac:dyDescent="0.25">
      <c r="A438" s="148" t="s">
        <v>228</v>
      </c>
      <c r="B438" s="148" t="s">
        <v>224</v>
      </c>
      <c r="C438" s="149">
        <v>-23389717.670000002</v>
      </c>
      <c r="D438" s="147"/>
      <c r="E438" s="147"/>
      <c r="F438" s="149">
        <v>-23829992.640000001</v>
      </c>
      <c r="G438" s="149">
        <v>-2534812.0299999998</v>
      </c>
      <c r="H438" s="147"/>
      <c r="I438" s="147"/>
      <c r="J438" s="149">
        <v>-49754522.340000004</v>
      </c>
    </row>
    <row r="439" spans="1:10" x14ac:dyDescent="0.25">
      <c r="A439" s="148" t="s">
        <v>229</v>
      </c>
      <c r="B439" s="148" t="s">
        <v>224</v>
      </c>
      <c r="C439" s="147"/>
      <c r="D439" s="147"/>
      <c r="E439" s="147"/>
      <c r="F439" s="147"/>
      <c r="G439" s="149">
        <v>39571491.109999999</v>
      </c>
      <c r="H439" s="147"/>
      <c r="I439" s="147"/>
      <c r="J439" s="149">
        <v>39571491.109999999</v>
      </c>
    </row>
    <row r="440" spans="1:10" x14ac:dyDescent="0.25">
      <c r="A440" s="135" t="s">
        <v>230</v>
      </c>
      <c r="B440" s="135" t="s">
        <v>224</v>
      </c>
      <c r="C440" s="150">
        <v>71160082.909999996</v>
      </c>
      <c r="D440" s="150">
        <v>10201945.33</v>
      </c>
      <c r="E440" s="150">
        <v>6835042.75</v>
      </c>
      <c r="F440" s="150">
        <v>96147553.370000005</v>
      </c>
      <c r="G440" s="150">
        <v>59823222.149999999</v>
      </c>
      <c r="H440" s="150">
        <v>15915373.09</v>
      </c>
      <c r="I440" s="150">
        <v>68158335.819999993</v>
      </c>
      <c r="J440" s="150">
        <v>328241555.41000003</v>
      </c>
    </row>
    <row r="441" spans="1:10" x14ac:dyDescent="0.25">
      <c r="A441" s="148" t="s">
        <v>231</v>
      </c>
      <c r="B441" s="148" t="s">
        <v>224</v>
      </c>
      <c r="C441" s="149">
        <v>-213913.37</v>
      </c>
      <c r="D441" s="147"/>
      <c r="E441" s="147"/>
      <c r="F441" s="147"/>
      <c r="G441" s="147"/>
      <c r="H441" s="147"/>
      <c r="I441" s="147"/>
      <c r="J441" s="149">
        <v>-213913.37</v>
      </c>
    </row>
    <row r="442" spans="1:10" x14ac:dyDescent="0.25">
      <c r="A442" s="148" t="s">
        <v>232</v>
      </c>
      <c r="B442" s="148" t="s">
        <v>224</v>
      </c>
      <c r="C442" s="149">
        <v>-279905.07</v>
      </c>
      <c r="D442" s="147"/>
      <c r="E442" s="147"/>
      <c r="F442" s="147"/>
      <c r="G442" s="147"/>
      <c r="H442" s="147"/>
      <c r="I442" s="147"/>
      <c r="J442" s="149">
        <v>-279905.07</v>
      </c>
    </row>
    <row r="443" spans="1:10" x14ac:dyDescent="0.25">
      <c r="A443" s="151" t="s">
        <v>233</v>
      </c>
      <c r="B443" s="151" t="s">
        <v>224</v>
      </c>
      <c r="C443" s="152">
        <v>-493818.44</v>
      </c>
      <c r="D443" s="153"/>
      <c r="E443" s="153"/>
      <c r="F443" s="153"/>
      <c r="G443" s="153"/>
      <c r="H443" s="153"/>
      <c r="I443" s="153"/>
      <c r="J443" s="152">
        <v>-493818.44</v>
      </c>
    </row>
    <row r="444" spans="1:10" x14ac:dyDescent="0.25">
      <c r="A444" s="151" t="s">
        <v>234</v>
      </c>
      <c r="B444" s="151" t="s">
        <v>224</v>
      </c>
      <c r="C444" s="152">
        <v>70666264.469999999</v>
      </c>
      <c r="D444" s="152">
        <v>10201945.33</v>
      </c>
      <c r="E444" s="152">
        <v>6835042.75</v>
      </c>
      <c r="F444" s="152">
        <v>96147553.370000005</v>
      </c>
      <c r="G444" s="152">
        <v>59823222.149999999</v>
      </c>
      <c r="H444" s="152">
        <v>15915373.09</v>
      </c>
      <c r="I444" s="152">
        <v>68158335.819999993</v>
      </c>
      <c r="J444" s="152">
        <v>327747736.97000003</v>
      </c>
    </row>
    <row r="445" spans="1:10" x14ac:dyDescent="0.25">
      <c r="A445" s="151" t="s">
        <v>235</v>
      </c>
      <c r="B445" s="151" t="s">
        <v>224</v>
      </c>
      <c r="C445" s="152">
        <v>776669502.17999995</v>
      </c>
      <c r="D445" s="152">
        <v>60997361.200000003</v>
      </c>
      <c r="E445" s="152">
        <v>-3739511.35</v>
      </c>
      <c r="F445" s="152">
        <v>213140720.94999999</v>
      </c>
      <c r="G445" s="152">
        <v>-766078468.16999996</v>
      </c>
      <c r="H445" s="152">
        <v>15915372.6</v>
      </c>
      <c r="I445" s="152">
        <v>68158335.819999993</v>
      </c>
      <c r="J445" s="152">
        <v>365063313.22000003</v>
      </c>
    </row>
    <row r="446" spans="1:10" x14ac:dyDescent="0.25">
      <c r="A446" s="146"/>
      <c r="B446" s="146"/>
      <c r="C446" s="147"/>
      <c r="D446" s="147"/>
      <c r="E446" s="147"/>
      <c r="F446" s="147"/>
      <c r="G446" s="147"/>
      <c r="H446" s="147"/>
      <c r="I446" s="147"/>
      <c r="J446" s="147"/>
    </row>
    <row r="447" spans="1:10" x14ac:dyDescent="0.25">
      <c r="A447" s="138" t="s">
        <v>445</v>
      </c>
      <c r="B447" s="133"/>
      <c r="C447" s="140">
        <v>27525056.59</v>
      </c>
      <c r="D447" s="140">
        <v>14568642.41</v>
      </c>
      <c r="E447" s="140">
        <v>1965253.49</v>
      </c>
      <c r="F447" s="140">
        <v>3408252.78</v>
      </c>
      <c r="G447" s="140">
        <v>434846.03</v>
      </c>
      <c r="H447" s="139"/>
      <c r="I447" s="139"/>
      <c r="J447" s="140">
        <v>47902051.299999997</v>
      </c>
    </row>
    <row r="448" spans="1:10" x14ac:dyDescent="0.25">
      <c r="A448" s="138" t="s">
        <v>446</v>
      </c>
      <c r="B448" s="133"/>
      <c r="C448" s="139"/>
      <c r="D448" s="139"/>
      <c r="E448" s="140">
        <v>442759.45</v>
      </c>
      <c r="F448" s="140">
        <v>183746.43</v>
      </c>
      <c r="G448" s="140">
        <v>2432013.38</v>
      </c>
      <c r="H448" s="139"/>
      <c r="I448" s="139"/>
      <c r="J448" s="140">
        <v>3058519.26</v>
      </c>
    </row>
    <row r="449" spans="1:10" x14ac:dyDescent="0.25">
      <c r="A449" s="138" t="s">
        <v>447</v>
      </c>
      <c r="B449" s="133"/>
      <c r="C449" s="139"/>
      <c r="D449" s="140">
        <v>112533521.39</v>
      </c>
      <c r="E449" s="140">
        <v>9233840.7899999991</v>
      </c>
      <c r="F449" s="140">
        <v>186565.7</v>
      </c>
      <c r="G449" s="140">
        <v>843080.71</v>
      </c>
      <c r="H449" s="139"/>
      <c r="I449" s="139"/>
      <c r="J449" s="140">
        <v>122797008.59</v>
      </c>
    </row>
    <row r="450" spans="1:10" x14ac:dyDescent="0.25">
      <c r="A450" s="138" t="s">
        <v>448</v>
      </c>
      <c r="B450" s="133"/>
      <c r="C450" s="139"/>
      <c r="D450" s="139"/>
      <c r="E450" s="139"/>
      <c r="F450" s="140">
        <v>1834756.38</v>
      </c>
      <c r="G450" s="140">
        <v>0.17</v>
      </c>
      <c r="H450" s="139"/>
      <c r="I450" s="139"/>
      <c r="J450" s="140">
        <v>1834756.55</v>
      </c>
    </row>
    <row r="451" spans="1:10" x14ac:dyDescent="0.25">
      <c r="A451" s="138" t="s">
        <v>449</v>
      </c>
      <c r="B451" s="133"/>
      <c r="C451" s="140">
        <v>155082836.09999999</v>
      </c>
      <c r="D451" s="139"/>
      <c r="E451" s="140">
        <v>13777441.369999999</v>
      </c>
      <c r="F451" s="140">
        <v>24021008</v>
      </c>
      <c r="G451" s="140">
        <v>2676412.25</v>
      </c>
      <c r="H451" s="139"/>
      <c r="I451" s="139"/>
      <c r="J451" s="140">
        <v>195557697.72</v>
      </c>
    </row>
    <row r="452" spans="1:10" x14ac:dyDescent="0.25">
      <c r="A452" s="141" t="s">
        <v>236</v>
      </c>
      <c r="B452" s="142"/>
      <c r="C452" s="143">
        <v>182607892.69</v>
      </c>
      <c r="D452" s="143">
        <v>127102163.8</v>
      </c>
      <c r="E452" s="143">
        <v>25419295.109999999</v>
      </c>
      <c r="F452" s="143">
        <v>29634329.289999999</v>
      </c>
      <c r="G452" s="143">
        <v>6386352.54</v>
      </c>
      <c r="H452" s="144"/>
      <c r="I452" s="144"/>
      <c r="J452" s="143">
        <v>371150033.42000002</v>
      </c>
    </row>
    <row r="453" spans="1:10" x14ac:dyDescent="0.25">
      <c r="A453" s="138" t="s">
        <v>450</v>
      </c>
      <c r="B453" s="133"/>
      <c r="C453" s="140">
        <v>1434572.78</v>
      </c>
      <c r="D453" s="140">
        <v>528711202.87</v>
      </c>
      <c r="E453" s="139"/>
      <c r="F453" s="140">
        <v>87892089.189999998</v>
      </c>
      <c r="G453" s="139"/>
      <c r="H453" s="139"/>
      <c r="I453" s="139"/>
      <c r="J453" s="140">
        <v>618037864.84000003</v>
      </c>
    </row>
    <row r="454" spans="1:10" x14ac:dyDescent="0.25">
      <c r="A454" s="138" t="s">
        <v>451</v>
      </c>
      <c r="B454" s="133"/>
      <c r="C454" s="140">
        <v>222865.79</v>
      </c>
      <c r="D454" s="139"/>
      <c r="E454" s="139"/>
      <c r="F454" s="140">
        <v>42768471.780000001</v>
      </c>
      <c r="G454" s="139"/>
      <c r="H454" s="139"/>
      <c r="I454" s="139"/>
      <c r="J454" s="140">
        <v>42991337.57</v>
      </c>
    </row>
    <row r="455" spans="1:10" x14ac:dyDescent="0.25">
      <c r="A455" s="138" t="s">
        <v>452</v>
      </c>
      <c r="B455" s="133"/>
      <c r="C455" s="139"/>
      <c r="D455" s="139"/>
      <c r="E455" s="139"/>
      <c r="F455" s="140">
        <v>3685553.22</v>
      </c>
      <c r="G455" s="139"/>
      <c r="H455" s="139"/>
      <c r="I455" s="139"/>
      <c r="J455" s="140">
        <v>3685553.22</v>
      </c>
    </row>
    <row r="456" spans="1:10" x14ac:dyDescent="0.25">
      <c r="A456" s="138" t="s">
        <v>453</v>
      </c>
      <c r="B456" s="133"/>
      <c r="C456" s="139"/>
      <c r="D456" s="139"/>
      <c r="E456" s="139"/>
      <c r="F456" s="140">
        <v>676737.33</v>
      </c>
      <c r="G456" s="139"/>
      <c r="H456" s="139"/>
      <c r="I456" s="139"/>
      <c r="J456" s="140">
        <v>676737.33</v>
      </c>
    </row>
    <row r="457" spans="1:10" x14ac:dyDescent="0.25">
      <c r="A457" s="138" t="s">
        <v>454</v>
      </c>
      <c r="B457" s="133"/>
      <c r="C457" s="139"/>
      <c r="D457" s="139"/>
      <c r="E457" s="139"/>
      <c r="F457" s="140">
        <v>261235.88</v>
      </c>
      <c r="G457" s="139"/>
      <c r="H457" s="139"/>
      <c r="I457" s="139"/>
      <c r="J457" s="140">
        <v>261235.88</v>
      </c>
    </row>
    <row r="458" spans="1:10" x14ac:dyDescent="0.25">
      <c r="A458" s="138" t="s">
        <v>455</v>
      </c>
      <c r="B458" s="133"/>
      <c r="C458" s="140">
        <v>219266.98</v>
      </c>
      <c r="D458" s="139"/>
      <c r="E458" s="139"/>
      <c r="F458" s="139"/>
      <c r="G458" s="139"/>
      <c r="H458" s="139"/>
      <c r="I458" s="139"/>
      <c r="J458" s="140">
        <v>219266.98</v>
      </c>
    </row>
    <row r="459" spans="1:10" x14ac:dyDescent="0.25">
      <c r="A459" s="141" t="s">
        <v>237</v>
      </c>
      <c r="B459" s="142"/>
      <c r="C459" s="143">
        <v>1876705.55</v>
      </c>
      <c r="D459" s="143">
        <v>528711202.87</v>
      </c>
      <c r="E459" s="144"/>
      <c r="F459" s="143">
        <v>135284087.40000001</v>
      </c>
      <c r="G459" s="144"/>
      <c r="H459" s="144"/>
      <c r="I459" s="144"/>
      <c r="J459" s="143">
        <v>665871995.82000005</v>
      </c>
    </row>
    <row r="460" spans="1:10" x14ac:dyDescent="0.25">
      <c r="A460" s="138" t="s">
        <v>456</v>
      </c>
      <c r="B460" s="133"/>
      <c r="C460" s="140">
        <v>14310756.880000001</v>
      </c>
      <c r="D460" s="140">
        <v>94251765.650000006</v>
      </c>
      <c r="E460" s="140">
        <v>157953281.41999999</v>
      </c>
      <c r="F460" s="140">
        <v>100577.24</v>
      </c>
      <c r="G460" s="140">
        <v>6150</v>
      </c>
      <c r="H460" s="139"/>
      <c r="I460" s="139"/>
      <c r="J460" s="140">
        <v>266622531.19999999</v>
      </c>
    </row>
    <row r="461" spans="1:10" x14ac:dyDescent="0.25">
      <c r="A461" s="138" t="s">
        <v>457</v>
      </c>
      <c r="B461" s="133"/>
      <c r="C461" s="140">
        <v>611183747</v>
      </c>
      <c r="D461" s="140">
        <v>813602864.71000004</v>
      </c>
      <c r="E461" s="140">
        <v>846753686.17999995</v>
      </c>
      <c r="F461" s="140">
        <v>153082227.69</v>
      </c>
      <c r="G461" s="139"/>
      <c r="H461" s="139"/>
      <c r="I461" s="139"/>
      <c r="J461" s="140">
        <v>2424622525.5900002</v>
      </c>
    </row>
    <row r="462" spans="1:10" x14ac:dyDescent="0.25">
      <c r="A462" s="138" t="s">
        <v>458</v>
      </c>
      <c r="B462" s="133"/>
      <c r="C462" s="140">
        <v>10205533.82</v>
      </c>
      <c r="D462" s="140">
        <v>373158726.11000001</v>
      </c>
      <c r="E462" s="140">
        <v>256952169.08000001</v>
      </c>
      <c r="F462" s="140">
        <v>2175800</v>
      </c>
      <c r="G462" s="139"/>
      <c r="H462" s="139"/>
      <c r="I462" s="139"/>
      <c r="J462" s="140">
        <v>642492229.00999999</v>
      </c>
    </row>
    <row r="463" spans="1:10" x14ac:dyDescent="0.25">
      <c r="A463" s="138" t="s">
        <v>459</v>
      </c>
      <c r="B463" s="133"/>
      <c r="C463" s="140">
        <v>18534593.100000001</v>
      </c>
      <c r="D463" s="140">
        <v>139110010.94999999</v>
      </c>
      <c r="E463" s="140">
        <v>264274707.40000001</v>
      </c>
      <c r="F463" s="140">
        <v>4323243.09</v>
      </c>
      <c r="G463" s="140">
        <v>1263759.4099999999</v>
      </c>
      <c r="H463" s="139"/>
      <c r="I463" s="139"/>
      <c r="J463" s="140">
        <v>427506313.94999999</v>
      </c>
    </row>
    <row r="464" spans="1:10" x14ac:dyDescent="0.25">
      <c r="A464" s="141" t="s">
        <v>238</v>
      </c>
      <c r="B464" s="142"/>
      <c r="C464" s="143">
        <v>654234630.80999994</v>
      </c>
      <c r="D464" s="143">
        <v>1420123367.4200001</v>
      </c>
      <c r="E464" s="143">
        <v>1525933844.0799999</v>
      </c>
      <c r="F464" s="143">
        <v>159681848.02000001</v>
      </c>
      <c r="G464" s="143">
        <v>1269909.4099999999</v>
      </c>
      <c r="H464" s="144"/>
      <c r="I464" s="144"/>
      <c r="J464" s="143">
        <v>3761243599.7399998</v>
      </c>
    </row>
    <row r="465" spans="1:10" x14ac:dyDescent="0.25">
      <c r="A465" s="138" t="s">
        <v>460</v>
      </c>
      <c r="B465" s="133"/>
      <c r="C465" s="140">
        <v>-0.24</v>
      </c>
      <c r="D465" s="139"/>
      <c r="E465" s="139"/>
      <c r="F465" s="139"/>
      <c r="G465" s="140">
        <v>5065830374.6000004</v>
      </c>
      <c r="H465" s="139"/>
      <c r="I465" s="140">
        <v>-5065830366.0900002</v>
      </c>
      <c r="J465" s="140">
        <v>8.27</v>
      </c>
    </row>
    <row r="466" spans="1:10" x14ac:dyDescent="0.25">
      <c r="A466" s="141" t="s">
        <v>461</v>
      </c>
      <c r="B466" s="142"/>
      <c r="C466" s="143">
        <v>-0.24</v>
      </c>
      <c r="D466" s="144"/>
      <c r="E466" s="144"/>
      <c r="F466" s="144"/>
      <c r="G466" s="143">
        <v>5065830374.6000004</v>
      </c>
      <c r="H466" s="144"/>
      <c r="I466" s="143">
        <v>-5065830366.0900002</v>
      </c>
      <c r="J466" s="143">
        <v>8.27</v>
      </c>
    </row>
    <row r="467" spans="1:10" x14ac:dyDescent="0.25">
      <c r="A467" s="138" t="s">
        <v>462</v>
      </c>
      <c r="B467" s="133"/>
      <c r="C467" s="140">
        <v>21687609.059999999</v>
      </c>
      <c r="D467" s="140">
        <v>234023010.75</v>
      </c>
      <c r="E467" s="140">
        <v>0.12</v>
      </c>
      <c r="F467" s="140">
        <v>613272.5</v>
      </c>
      <c r="G467" s="140">
        <v>5113332186.1400003</v>
      </c>
      <c r="H467" s="139"/>
      <c r="I467" s="139"/>
      <c r="J467" s="140">
        <v>5369656078.5799999</v>
      </c>
    </row>
    <row r="468" spans="1:10" x14ac:dyDescent="0.25">
      <c r="A468" s="141" t="s">
        <v>239</v>
      </c>
      <c r="B468" s="142"/>
      <c r="C468" s="143">
        <v>21687609.059999999</v>
      </c>
      <c r="D468" s="143">
        <v>234023010.75</v>
      </c>
      <c r="E468" s="143">
        <v>0.12</v>
      </c>
      <c r="F468" s="143">
        <v>613272.5</v>
      </c>
      <c r="G468" s="143">
        <v>5113332186.1400003</v>
      </c>
      <c r="H468" s="144"/>
      <c r="I468" s="144"/>
      <c r="J468" s="143">
        <v>5369656078.5799999</v>
      </c>
    </row>
    <row r="469" spans="1:10" x14ac:dyDescent="0.25">
      <c r="A469" s="138" t="s">
        <v>463</v>
      </c>
      <c r="B469" s="138" t="s">
        <v>112</v>
      </c>
      <c r="C469" s="139"/>
      <c r="D469" s="140">
        <v>638725709.54999995</v>
      </c>
      <c r="E469" s="139"/>
      <c r="F469" s="139"/>
      <c r="G469" s="139"/>
      <c r="H469" s="139"/>
      <c r="I469" s="139"/>
      <c r="J469" s="140">
        <v>638725709.54999995</v>
      </c>
    </row>
    <row r="470" spans="1:10" x14ac:dyDescent="0.25">
      <c r="A470" s="133"/>
      <c r="B470" s="138" t="s">
        <v>104</v>
      </c>
      <c r="C470" s="140">
        <v>1310847877.0899999</v>
      </c>
      <c r="D470" s="139"/>
      <c r="E470" s="139"/>
      <c r="F470" s="140">
        <v>1991424761.21</v>
      </c>
      <c r="G470" s="140">
        <v>960304087.90999997</v>
      </c>
      <c r="H470" s="139"/>
      <c r="I470" s="139"/>
      <c r="J470" s="140">
        <v>4262576726.21</v>
      </c>
    </row>
    <row r="471" spans="1:10" x14ac:dyDescent="0.25">
      <c r="A471" s="133"/>
      <c r="B471" s="138" t="s">
        <v>105</v>
      </c>
      <c r="C471" s="140">
        <v>969837.14</v>
      </c>
      <c r="D471" s="139"/>
      <c r="E471" s="139"/>
      <c r="F471" s="139"/>
      <c r="G471" s="139"/>
      <c r="H471" s="139"/>
      <c r="I471" s="139"/>
      <c r="J471" s="140">
        <v>969837.14</v>
      </c>
    </row>
    <row r="472" spans="1:10" x14ac:dyDescent="0.25">
      <c r="A472" s="133"/>
      <c r="B472" s="138" t="s">
        <v>107</v>
      </c>
      <c r="C472" s="140">
        <v>1311817714.23</v>
      </c>
      <c r="D472" s="140">
        <v>638725709.54999995</v>
      </c>
      <c r="E472" s="139"/>
      <c r="F472" s="140">
        <v>1991424761.21</v>
      </c>
      <c r="G472" s="140">
        <v>960304087.90999997</v>
      </c>
      <c r="H472" s="139"/>
      <c r="I472" s="139"/>
      <c r="J472" s="140">
        <v>4902272272.8999996</v>
      </c>
    </row>
    <row r="473" spans="1:10" x14ac:dyDescent="0.25">
      <c r="A473" s="138" t="s">
        <v>464</v>
      </c>
      <c r="B473" s="138" t="s">
        <v>104</v>
      </c>
      <c r="C473" s="139"/>
      <c r="D473" s="139"/>
      <c r="E473" s="139"/>
      <c r="F473" s="140">
        <v>462728298.51999998</v>
      </c>
      <c r="G473" s="140">
        <v>9896584.2699999996</v>
      </c>
      <c r="H473" s="139"/>
      <c r="I473" s="139"/>
      <c r="J473" s="140">
        <v>472624882.79000002</v>
      </c>
    </row>
    <row r="474" spans="1:10" x14ac:dyDescent="0.25">
      <c r="A474" s="133"/>
      <c r="B474" s="138" t="s">
        <v>107</v>
      </c>
      <c r="C474" s="139"/>
      <c r="D474" s="139"/>
      <c r="E474" s="139"/>
      <c r="F474" s="140">
        <v>462728298.51999998</v>
      </c>
      <c r="G474" s="140">
        <v>9896584.2699999996</v>
      </c>
      <c r="H474" s="139"/>
      <c r="I474" s="139"/>
      <c r="J474" s="140">
        <v>472624882.79000002</v>
      </c>
    </row>
    <row r="475" spans="1:10" x14ac:dyDescent="0.25">
      <c r="A475" s="138" t="s">
        <v>465</v>
      </c>
      <c r="B475" s="138" t="s">
        <v>104</v>
      </c>
      <c r="C475" s="139"/>
      <c r="D475" s="139"/>
      <c r="E475" s="139"/>
      <c r="F475" s="140">
        <v>-426669141.89999998</v>
      </c>
      <c r="G475" s="140">
        <v>-184265858.59</v>
      </c>
      <c r="H475" s="139"/>
      <c r="I475" s="139"/>
      <c r="J475" s="140">
        <v>-610935000.49000001</v>
      </c>
    </row>
    <row r="476" spans="1:10" x14ac:dyDescent="0.25">
      <c r="A476" s="133"/>
      <c r="B476" s="138" t="s">
        <v>107</v>
      </c>
      <c r="C476" s="139"/>
      <c r="D476" s="139"/>
      <c r="E476" s="139"/>
      <c r="F476" s="140">
        <v>-426669141.89999998</v>
      </c>
      <c r="G476" s="140">
        <v>-184265858.59</v>
      </c>
      <c r="H476" s="139"/>
      <c r="I476" s="139"/>
      <c r="J476" s="140">
        <v>-610935000.49000001</v>
      </c>
    </row>
    <row r="477" spans="1:10" x14ac:dyDescent="0.25">
      <c r="A477" s="138" t="s">
        <v>240</v>
      </c>
      <c r="B477" s="138" t="s">
        <v>112</v>
      </c>
      <c r="C477" s="139"/>
      <c r="D477" s="140">
        <v>638725709.54999995</v>
      </c>
      <c r="E477" s="139"/>
      <c r="F477" s="139"/>
      <c r="G477" s="139"/>
      <c r="H477" s="139"/>
      <c r="I477" s="139"/>
      <c r="J477" s="140">
        <v>638725709.54999995</v>
      </c>
    </row>
    <row r="478" spans="1:10" x14ac:dyDescent="0.25">
      <c r="A478" s="133"/>
      <c r="B478" s="138" t="s">
        <v>104</v>
      </c>
      <c r="C478" s="140">
        <v>1310847877.0899999</v>
      </c>
      <c r="D478" s="139"/>
      <c r="E478" s="139"/>
      <c r="F478" s="140">
        <v>2027483917.8299999</v>
      </c>
      <c r="G478" s="140">
        <v>785934813.59000003</v>
      </c>
      <c r="H478" s="139"/>
      <c r="I478" s="139"/>
      <c r="J478" s="140">
        <v>4124266608.5100002</v>
      </c>
    </row>
    <row r="479" spans="1:10" x14ac:dyDescent="0.25">
      <c r="A479" s="133"/>
      <c r="B479" s="138" t="s">
        <v>105</v>
      </c>
      <c r="C479" s="140">
        <v>969837.14</v>
      </c>
      <c r="D479" s="139"/>
      <c r="E479" s="139"/>
      <c r="F479" s="139"/>
      <c r="G479" s="139"/>
      <c r="H479" s="139"/>
      <c r="I479" s="139"/>
      <c r="J479" s="140">
        <v>969837.14</v>
      </c>
    </row>
    <row r="480" spans="1:10" x14ac:dyDescent="0.25">
      <c r="A480" s="133"/>
      <c r="B480" s="138" t="s">
        <v>107</v>
      </c>
      <c r="C480" s="140">
        <v>1311817714.23</v>
      </c>
      <c r="D480" s="140">
        <v>638725709.54999995</v>
      </c>
      <c r="E480" s="139"/>
      <c r="F480" s="140">
        <v>2027483917.8299999</v>
      </c>
      <c r="G480" s="140">
        <v>785934813.59000003</v>
      </c>
      <c r="H480" s="139"/>
      <c r="I480" s="139"/>
      <c r="J480" s="140">
        <v>4763962155.1999998</v>
      </c>
    </row>
    <row r="481" spans="1:10" x14ac:dyDescent="0.25">
      <c r="A481" s="138" t="s">
        <v>466</v>
      </c>
      <c r="B481" s="138" t="s">
        <v>112</v>
      </c>
      <c r="C481" s="139"/>
      <c r="D481" s="140">
        <v>5614345011.9499998</v>
      </c>
      <c r="E481" s="139"/>
      <c r="F481" s="139"/>
      <c r="G481" s="139"/>
      <c r="H481" s="139"/>
      <c r="I481" s="140">
        <v>-253595115.03999999</v>
      </c>
      <c r="J481" s="140">
        <v>5360749896.9099998</v>
      </c>
    </row>
    <row r="482" spans="1:10" x14ac:dyDescent="0.25">
      <c r="A482" s="133"/>
      <c r="B482" s="138" t="s">
        <v>114</v>
      </c>
      <c r="C482" s="140">
        <v>9295253959.6599998</v>
      </c>
      <c r="D482" s="139"/>
      <c r="E482" s="140">
        <v>725078855.51999998</v>
      </c>
      <c r="F482" s="140">
        <v>2600708691.8800001</v>
      </c>
      <c r="G482" s="140">
        <v>385328625.94999999</v>
      </c>
      <c r="H482" s="139"/>
      <c r="I482" s="139"/>
      <c r="J482" s="140">
        <v>13006370133.01</v>
      </c>
    </row>
    <row r="483" spans="1:10" x14ac:dyDescent="0.25">
      <c r="A483" s="133"/>
      <c r="B483" s="138" t="s">
        <v>115</v>
      </c>
      <c r="C483" s="140">
        <v>1.98</v>
      </c>
      <c r="D483" s="139"/>
      <c r="E483" s="139"/>
      <c r="F483" s="139"/>
      <c r="G483" s="139"/>
      <c r="H483" s="139"/>
      <c r="I483" s="139"/>
      <c r="J483" s="140">
        <v>1.98</v>
      </c>
    </row>
    <row r="484" spans="1:10" x14ac:dyDescent="0.25">
      <c r="A484" s="133"/>
      <c r="B484" s="138" t="s">
        <v>106</v>
      </c>
      <c r="C484" s="139"/>
      <c r="D484" s="139"/>
      <c r="E484" s="140">
        <v>52604057.109999999</v>
      </c>
      <c r="F484" s="139"/>
      <c r="G484" s="139"/>
      <c r="H484" s="139"/>
      <c r="I484" s="139"/>
      <c r="J484" s="140">
        <v>52604057.109999999</v>
      </c>
    </row>
    <row r="485" spans="1:10" x14ac:dyDescent="0.25">
      <c r="A485" s="133"/>
      <c r="B485" s="138" t="s">
        <v>107</v>
      </c>
      <c r="C485" s="140">
        <v>9295253961.6399994</v>
      </c>
      <c r="D485" s="140">
        <v>5614345011.9499998</v>
      </c>
      <c r="E485" s="140">
        <v>777682912.63</v>
      </c>
      <c r="F485" s="140">
        <v>2600708691.8800001</v>
      </c>
      <c r="G485" s="140">
        <v>385328625.94999999</v>
      </c>
      <c r="H485" s="139"/>
      <c r="I485" s="140">
        <v>-253595115.03999999</v>
      </c>
      <c r="J485" s="140">
        <v>18419724089.009998</v>
      </c>
    </row>
    <row r="486" spans="1:10" x14ac:dyDescent="0.25">
      <c r="A486" s="138" t="s">
        <v>467</v>
      </c>
      <c r="B486" s="138" t="s">
        <v>114</v>
      </c>
      <c r="C486" s="139"/>
      <c r="D486" s="139"/>
      <c r="E486" s="139"/>
      <c r="F486" s="140">
        <v>751115166.27999997</v>
      </c>
      <c r="G486" s="140">
        <v>50002444.560000002</v>
      </c>
      <c r="H486" s="139"/>
      <c r="I486" s="139"/>
      <c r="J486" s="140">
        <v>801117610.84000003</v>
      </c>
    </row>
    <row r="487" spans="1:10" x14ac:dyDescent="0.25">
      <c r="A487" s="133"/>
      <c r="B487" s="138" t="s">
        <v>107</v>
      </c>
      <c r="C487" s="139"/>
      <c r="D487" s="139"/>
      <c r="E487" s="139"/>
      <c r="F487" s="140">
        <v>751115166.27999997</v>
      </c>
      <c r="G487" s="140">
        <v>50002444.560000002</v>
      </c>
      <c r="H487" s="139"/>
      <c r="I487" s="140">
        <f>J491+I485</f>
        <v>12904883895.389999</v>
      </c>
      <c r="J487" s="140">
        <v>801117610.84000003</v>
      </c>
    </row>
    <row r="488" spans="1:10" x14ac:dyDescent="0.25">
      <c r="A488" s="138" t="s">
        <v>468</v>
      </c>
      <c r="B488" s="138" t="s">
        <v>114</v>
      </c>
      <c r="C488" s="139"/>
      <c r="D488" s="139"/>
      <c r="E488" s="139"/>
      <c r="F488" s="140">
        <v>-623263545.82000005</v>
      </c>
      <c r="G488" s="140">
        <v>-25745187.600000001</v>
      </c>
      <c r="H488" s="139"/>
      <c r="I488" s="139"/>
      <c r="J488" s="140">
        <v>-649008733.41999996</v>
      </c>
    </row>
    <row r="489" spans="1:10" x14ac:dyDescent="0.25">
      <c r="A489" s="133"/>
      <c r="B489" s="138" t="s">
        <v>107</v>
      </c>
      <c r="C489" s="139"/>
      <c r="D489" s="139"/>
      <c r="E489" s="139"/>
      <c r="F489" s="140">
        <v>-623263545.82000005</v>
      </c>
      <c r="G489" s="140">
        <v>-25745187.600000001</v>
      </c>
      <c r="H489" s="139"/>
      <c r="I489" s="139"/>
      <c r="J489" s="140">
        <v>-649008733.41999996</v>
      </c>
    </row>
    <row r="490" spans="1:10" x14ac:dyDescent="0.25">
      <c r="A490" s="138" t="s">
        <v>241</v>
      </c>
      <c r="B490" s="138" t="s">
        <v>112</v>
      </c>
      <c r="C490" s="139"/>
      <c r="D490" s="140">
        <v>5614345011.9499998</v>
      </c>
      <c r="E490" s="139"/>
      <c r="F490" s="139"/>
      <c r="G490" s="139"/>
      <c r="H490" s="139"/>
      <c r="I490" s="140">
        <v>-253595115.03999999</v>
      </c>
      <c r="J490" s="140">
        <v>5360749896.9099998</v>
      </c>
    </row>
    <row r="491" spans="1:10" x14ac:dyDescent="0.25">
      <c r="A491" s="133"/>
      <c r="B491" s="138" t="s">
        <v>114</v>
      </c>
      <c r="C491" s="140">
        <v>9295253959.6599998</v>
      </c>
      <c r="D491" s="139"/>
      <c r="E491" s="140">
        <v>725078855.51999998</v>
      </c>
      <c r="F491" s="140">
        <v>2728560312.3400002</v>
      </c>
      <c r="G491" s="140">
        <v>409585882.91000003</v>
      </c>
      <c r="H491" s="139"/>
      <c r="I491" s="139"/>
      <c r="J491" s="140">
        <v>13158479010.43</v>
      </c>
    </row>
    <row r="492" spans="1:10" x14ac:dyDescent="0.25">
      <c r="A492" s="133"/>
      <c r="B492" s="138" t="s">
        <v>115</v>
      </c>
      <c r="C492" s="140">
        <v>1.98</v>
      </c>
      <c r="D492" s="139"/>
      <c r="E492" s="139"/>
      <c r="F492" s="139"/>
      <c r="G492" s="139"/>
      <c r="H492" s="139"/>
      <c r="I492" s="139"/>
      <c r="J492" s="140">
        <v>1.98</v>
      </c>
    </row>
    <row r="493" spans="1:10" x14ac:dyDescent="0.25">
      <c r="A493" s="133"/>
      <c r="B493" s="138" t="s">
        <v>106</v>
      </c>
      <c r="C493" s="139"/>
      <c r="D493" s="139"/>
      <c r="E493" s="140">
        <v>52604057.109999999</v>
      </c>
      <c r="F493" s="139"/>
      <c r="G493" s="139"/>
      <c r="H493" s="139"/>
      <c r="I493" s="139"/>
      <c r="J493" s="140">
        <v>52604057.109999999</v>
      </c>
    </row>
    <row r="494" spans="1:10" x14ac:dyDescent="0.25">
      <c r="A494" s="133"/>
      <c r="B494" s="138" t="s">
        <v>107</v>
      </c>
      <c r="C494" s="140">
        <v>9295253961.6399994</v>
      </c>
      <c r="D494" s="140">
        <v>5614345011.9499998</v>
      </c>
      <c r="E494" s="140">
        <v>777682912.63</v>
      </c>
      <c r="F494" s="140">
        <v>2728560312.3400002</v>
      </c>
      <c r="G494" s="140">
        <v>409585882.91000003</v>
      </c>
      <c r="H494" s="139"/>
      <c r="I494" s="140">
        <v>-253595115.03999999</v>
      </c>
      <c r="J494" s="140">
        <v>18571832966.43</v>
      </c>
    </row>
    <row r="495" spans="1:10" x14ac:dyDescent="0.25">
      <c r="A495" s="138" t="s">
        <v>469</v>
      </c>
      <c r="B495" s="138" t="s">
        <v>112</v>
      </c>
      <c r="C495" s="139"/>
      <c r="D495" s="140">
        <v>188871399.47999999</v>
      </c>
      <c r="E495" s="139"/>
      <c r="F495" s="139"/>
      <c r="G495" s="139"/>
      <c r="H495" s="139"/>
      <c r="I495" s="139"/>
      <c r="J495" s="140">
        <v>188871399.47999999</v>
      </c>
    </row>
    <row r="496" spans="1:10" x14ac:dyDescent="0.25">
      <c r="A496" s="133"/>
      <c r="B496" s="138" t="s">
        <v>113</v>
      </c>
      <c r="C496" s="140">
        <v>12843368.630000001</v>
      </c>
      <c r="D496" s="139"/>
      <c r="E496" s="140">
        <v>131047.89</v>
      </c>
      <c r="F496" s="140">
        <v>24513825.300000001</v>
      </c>
      <c r="G496" s="140">
        <v>28805248.73</v>
      </c>
      <c r="H496" s="139"/>
      <c r="I496" s="140"/>
      <c r="J496" s="140">
        <v>66293490.539999999</v>
      </c>
    </row>
    <row r="497" spans="1:10" x14ac:dyDescent="0.25">
      <c r="A497" s="133"/>
      <c r="B497" s="138" t="s">
        <v>107</v>
      </c>
      <c r="C497" s="140">
        <v>12843368.630000001</v>
      </c>
      <c r="D497" s="140">
        <v>188871399.47999999</v>
      </c>
      <c r="E497" s="140">
        <v>131047.89</v>
      </c>
      <c r="F497" s="140">
        <v>24513825.300000001</v>
      </c>
      <c r="G497" s="140">
        <v>28805248.73</v>
      </c>
      <c r="H497" s="139"/>
      <c r="I497" s="139"/>
      <c r="J497" s="140">
        <v>255164890.03</v>
      </c>
    </row>
    <row r="498" spans="1:10" x14ac:dyDescent="0.25">
      <c r="A498" s="138" t="s">
        <v>242</v>
      </c>
      <c r="B498" s="138" t="s">
        <v>112</v>
      </c>
      <c r="C498" s="139"/>
      <c r="D498" s="140">
        <v>188871399.47999999</v>
      </c>
      <c r="E498" s="139"/>
      <c r="F498" s="139"/>
      <c r="G498" s="139"/>
      <c r="H498" s="139"/>
      <c r="I498" s="139"/>
      <c r="J498" s="140">
        <v>188871399.47999999</v>
      </c>
    </row>
    <row r="499" spans="1:10" x14ac:dyDescent="0.25">
      <c r="A499" s="133"/>
      <c r="B499" s="138" t="s">
        <v>113</v>
      </c>
      <c r="C499" s="140">
        <v>12843368.630000001</v>
      </c>
      <c r="D499" s="139"/>
      <c r="E499" s="140">
        <v>131047.89</v>
      </c>
      <c r="F499" s="140">
        <v>24513825.300000001</v>
      </c>
      <c r="G499" s="140">
        <v>28805248.73</v>
      </c>
      <c r="H499" s="139"/>
      <c r="I499" s="139"/>
      <c r="J499" s="140">
        <v>66293490.539999999</v>
      </c>
    </row>
    <row r="500" spans="1:10" x14ac:dyDescent="0.25">
      <c r="A500" s="133"/>
      <c r="B500" s="138" t="s">
        <v>107</v>
      </c>
      <c r="C500" s="140">
        <v>12843368.630000001</v>
      </c>
      <c r="D500" s="140">
        <v>188871399.47999999</v>
      </c>
      <c r="E500" s="140">
        <v>131047.89</v>
      </c>
      <c r="F500" s="140">
        <v>24513825.300000001</v>
      </c>
      <c r="G500" s="140">
        <v>28805248.73</v>
      </c>
      <c r="H500" s="139"/>
      <c r="I500" s="139"/>
      <c r="J500" s="140">
        <v>255164890.03</v>
      </c>
    </row>
    <row r="501" spans="1:10" x14ac:dyDescent="0.25">
      <c r="A501" s="138" t="s">
        <v>470</v>
      </c>
      <c r="B501" s="138" t="s">
        <v>112</v>
      </c>
      <c r="C501" s="139"/>
      <c r="D501" s="140">
        <v>751252.19</v>
      </c>
      <c r="E501" s="139"/>
      <c r="F501" s="139"/>
      <c r="G501" s="139"/>
      <c r="H501" s="139"/>
      <c r="I501" s="139"/>
      <c r="J501" s="140">
        <v>751252.19</v>
      </c>
    </row>
    <row r="502" spans="1:10" x14ac:dyDescent="0.25">
      <c r="A502" s="133"/>
      <c r="B502" s="138" t="s">
        <v>116</v>
      </c>
      <c r="C502" s="140">
        <v>165486818.28</v>
      </c>
      <c r="D502" s="139"/>
      <c r="E502" s="139"/>
      <c r="F502" s="140">
        <v>58559329.960000001</v>
      </c>
      <c r="G502" s="139"/>
      <c r="H502" s="139"/>
      <c r="I502" s="139"/>
      <c r="J502" s="140">
        <v>224046148.24000001</v>
      </c>
    </row>
    <row r="503" spans="1:10" x14ac:dyDescent="0.25">
      <c r="A503" s="133"/>
      <c r="B503" s="138" t="s">
        <v>107</v>
      </c>
      <c r="C503" s="140">
        <v>165486818.28</v>
      </c>
      <c r="D503" s="140">
        <v>751252.19</v>
      </c>
      <c r="E503" s="139"/>
      <c r="F503" s="140">
        <v>58559329.960000001</v>
      </c>
      <c r="G503" s="139"/>
      <c r="H503" s="139"/>
      <c r="I503" s="139"/>
      <c r="J503" s="140">
        <v>224797400.43000001</v>
      </c>
    </row>
    <row r="504" spans="1:10" x14ac:dyDescent="0.25">
      <c r="A504" s="138" t="s">
        <v>471</v>
      </c>
      <c r="B504" s="138" t="s">
        <v>116</v>
      </c>
      <c r="C504" s="139"/>
      <c r="D504" s="139"/>
      <c r="E504" s="139"/>
      <c r="F504" s="140">
        <v>-54032.35</v>
      </c>
      <c r="G504" s="139"/>
      <c r="H504" s="139"/>
      <c r="I504" s="139"/>
      <c r="J504" s="140">
        <v>-54032.35</v>
      </c>
    </row>
    <row r="505" spans="1:10" x14ac:dyDescent="0.25">
      <c r="A505" s="133"/>
      <c r="B505" s="138" t="s">
        <v>107</v>
      </c>
      <c r="C505" s="139"/>
      <c r="D505" s="139"/>
      <c r="E505" s="139"/>
      <c r="F505" s="140">
        <v>-54032.35</v>
      </c>
      <c r="G505" s="139"/>
      <c r="H505" s="139"/>
      <c r="I505" s="139"/>
      <c r="J505" s="140">
        <v>-54032.35</v>
      </c>
    </row>
    <row r="506" spans="1:10" x14ac:dyDescent="0.25">
      <c r="A506" s="138" t="s">
        <v>472</v>
      </c>
      <c r="B506" s="138" t="s">
        <v>112</v>
      </c>
      <c r="C506" s="139"/>
      <c r="D506" s="140">
        <v>751252.19</v>
      </c>
      <c r="E506" s="139"/>
      <c r="F506" s="139"/>
      <c r="G506" s="139"/>
      <c r="H506" s="139"/>
      <c r="I506" s="139"/>
      <c r="J506" s="140">
        <v>751252.19</v>
      </c>
    </row>
    <row r="507" spans="1:10" x14ac:dyDescent="0.25">
      <c r="A507" s="133"/>
      <c r="B507" s="138" t="s">
        <v>116</v>
      </c>
      <c r="C507" s="140">
        <v>165486818.28</v>
      </c>
      <c r="D507" s="139"/>
      <c r="E507" s="139"/>
      <c r="F507" s="140">
        <v>58505297.609999999</v>
      </c>
      <c r="G507" s="139"/>
      <c r="H507" s="139"/>
      <c r="I507" s="139"/>
      <c r="J507" s="140">
        <v>223992115.88999999</v>
      </c>
    </row>
    <row r="508" spans="1:10" x14ac:dyDescent="0.25">
      <c r="A508" s="133"/>
      <c r="B508" s="138" t="s">
        <v>107</v>
      </c>
      <c r="C508" s="140">
        <v>165486818.28</v>
      </c>
      <c r="D508" s="140">
        <v>751252.19</v>
      </c>
      <c r="E508" s="139"/>
      <c r="F508" s="140">
        <v>58505297.609999999</v>
      </c>
      <c r="G508" s="139"/>
      <c r="H508" s="139"/>
      <c r="I508" s="139"/>
      <c r="J508" s="140">
        <v>224743368.08000001</v>
      </c>
    </row>
    <row r="509" spans="1:10" x14ac:dyDescent="0.25">
      <c r="A509" s="138" t="s">
        <v>473</v>
      </c>
      <c r="B509" s="138" t="s">
        <v>112</v>
      </c>
      <c r="C509" s="139"/>
      <c r="D509" s="140">
        <v>670417501.52999997</v>
      </c>
      <c r="E509" s="139"/>
      <c r="F509" s="139"/>
      <c r="G509" s="139"/>
      <c r="H509" s="139"/>
      <c r="I509" s="140">
        <v>-67196172.510000005</v>
      </c>
      <c r="J509" s="140">
        <v>603221329.02999997</v>
      </c>
    </row>
    <row r="510" spans="1:10" x14ac:dyDescent="0.25">
      <c r="A510" s="133"/>
      <c r="B510" s="138" t="s">
        <v>107</v>
      </c>
      <c r="C510" s="139"/>
      <c r="D510" s="140">
        <v>670417501.52999997</v>
      </c>
      <c r="E510" s="139"/>
      <c r="F510" s="139"/>
      <c r="G510" s="139"/>
      <c r="H510" s="139"/>
      <c r="I510" s="140">
        <v>-67196172.510000005</v>
      </c>
      <c r="J510" s="140">
        <v>603221329.02999997</v>
      </c>
    </row>
    <row r="511" spans="1:10" x14ac:dyDescent="0.25">
      <c r="A511" s="138" t="s">
        <v>474</v>
      </c>
      <c r="B511" s="138" t="s">
        <v>116</v>
      </c>
      <c r="C511" s="140">
        <v>667886.6</v>
      </c>
      <c r="D511" s="139"/>
      <c r="E511" s="139"/>
      <c r="F511" s="139"/>
      <c r="G511" s="139"/>
      <c r="H511" s="139"/>
      <c r="I511" s="139"/>
      <c r="J511" s="140">
        <v>667886.6</v>
      </c>
    </row>
    <row r="512" spans="1:10" x14ac:dyDescent="0.25">
      <c r="A512" s="133"/>
      <c r="B512" s="138" t="s">
        <v>107</v>
      </c>
      <c r="C512" s="140">
        <v>667886.6</v>
      </c>
      <c r="D512" s="139"/>
      <c r="E512" s="139"/>
      <c r="F512" s="139"/>
      <c r="G512" s="139"/>
      <c r="H512" s="139"/>
      <c r="I512" s="139"/>
      <c r="J512" s="140">
        <v>667886.6</v>
      </c>
    </row>
    <row r="513" spans="1:10" x14ac:dyDescent="0.25">
      <c r="A513" s="138" t="s">
        <v>243</v>
      </c>
      <c r="B513" s="138" t="s">
        <v>112</v>
      </c>
      <c r="C513" s="139"/>
      <c r="D513" s="140">
        <v>671168753.72000003</v>
      </c>
      <c r="E513" s="139"/>
      <c r="F513" s="139"/>
      <c r="G513" s="139"/>
      <c r="H513" s="139"/>
      <c r="I513" s="140">
        <v>-67196172.510000005</v>
      </c>
      <c r="J513" s="140">
        <v>603972581.22000003</v>
      </c>
    </row>
    <row r="514" spans="1:10" x14ac:dyDescent="0.25">
      <c r="A514" s="133"/>
      <c r="B514" s="138" t="s">
        <v>116</v>
      </c>
      <c r="C514" s="140">
        <v>166154704.88</v>
      </c>
      <c r="D514" s="139"/>
      <c r="E514" s="139"/>
      <c r="F514" s="140">
        <v>58505297.609999999</v>
      </c>
      <c r="G514" s="139"/>
      <c r="H514" s="139"/>
      <c r="I514" s="139"/>
      <c r="J514" s="140">
        <v>224660002.49000001</v>
      </c>
    </row>
    <row r="515" spans="1:10" x14ac:dyDescent="0.25">
      <c r="A515" s="133"/>
      <c r="B515" s="138" t="s">
        <v>107</v>
      </c>
      <c r="C515" s="140">
        <v>166154704.88</v>
      </c>
      <c r="D515" s="140">
        <v>671168753.72000003</v>
      </c>
      <c r="E515" s="139"/>
      <c r="F515" s="140">
        <v>58505297.609999999</v>
      </c>
      <c r="G515" s="139"/>
      <c r="H515" s="139"/>
      <c r="I515" s="154">
        <v>-67196172.510000005</v>
      </c>
      <c r="J515" s="140">
        <v>828632583.71000004</v>
      </c>
    </row>
    <row r="516" spans="1:10" x14ac:dyDescent="0.25">
      <c r="A516" s="141" t="s">
        <v>244</v>
      </c>
      <c r="B516" s="141" t="s">
        <v>107</v>
      </c>
      <c r="C516" s="143">
        <v>10786069749.379999</v>
      </c>
      <c r="D516" s="143">
        <v>7113110874.6999998</v>
      </c>
      <c r="E516" s="143">
        <v>777813960.50999999</v>
      </c>
      <c r="F516" s="143">
        <v>4839063353.0799999</v>
      </c>
      <c r="G516" s="143">
        <v>1224325945.23</v>
      </c>
      <c r="H516" s="144"/>
      <c r="I516" s="143">
        <v>-320791287.55000001</v>
      </c>
      <c r="J516" s="143">
        <v>24419592595.360001</v>
      </c>
    </row>
    <row r="517" spans="1:10" x14ac:dyDescent="0.25">
      <c r="A517" s="138" t="s">
        <v>475</v>
      </c>
      <c r="B517" s="138" t="s">
        <v>109</v>
      </c>
      <c r="C517" s="139"/>
      <c r="D517" s="140">
        <v>2801316482.0599999</v>
      </c>
      <c r="E517" s="139"/>
      <c r="F517" s="140">
        <v>6997447696.71</v>
      </c>
      <c r="G517" s="139"/>
      <c r="H517" s="140">
        <v>-15522857.949999999</v>
      </c>
      <c r="I517" s="139"/>
      <c r="J517" s="140">
        <v>9783241320.8199997</v>
      </c>
    </row>
    <row r="518" spans="1:10" x14ac:dyDescent="0.25">
      <c r="A518" s="138" t="s">
        <v>476</v>
      </c>
      <c r="B518" s="138" t="s">
        <v>109</v>
      </c>
      <c r="C518" s="139"/>
      <c r="D518" s="139"/>
      <c r="E518" s="139"/>
      <c r="F518" s="140">
        <v>2121306682.24</v>
      </c>
      <c r="G518" s="139"/>
      <c r="H518" s="139"/>
      <c r="I518" s="139"/>
      <c r="J518" s="140">
        <v>2121306682.24</v>
      </c>
    </row>
    <row r="519" spans="1:10" x14ac:dyDescent="0.25">
      <c r="A519" s="138" t="s">
        <v>477</v>
      </c>
      <c r="B519" s="138" t="s">
        <v>109</v>
      </c>
      <c r="C519" s="139"/>
      <c r="D519" s="139"/>
      <c r="E519" s="139"/>
      <c r="F519" s="140">
        <v>-1729981761.25</v>
      </c>
      <c r="G519" s="139"/>
      <c r="H519" s="139"/>
      <c r="I519" s="139"/>
      <c r="J519" s="140">
        <v>-1729981761.25</v>
      </c>
    </row>
    <row r="520" spans="1:10" x14ac:dyDescent="0.25">
      <c r="A520" s="138" t="s">
        <v>245</v>
      </c>
      <c r="B520" s="138" t="s">
        <v>109</v>
      </c>
      <c r="C520" s="139"/>
      <c r="D520" s="140">
        <v>2801316482.0599999</v>
      </c>
      <c r="E520" s="139"/>
      <c r="F520" s="140">
        <v>7388772617.6999998</v>
      </c>
      <c r="G520" s="139"/>
      <c r="H520" s="140">
        <v>-15522857.949999999</v>
      </c>
      <c r="I520" s="139"/>
      <c r="J520" s="140">
        <v>10174566241.809999</v>
      </c>
    </row>
    <row r="521" spans="1:10" x14ac:dyDescent="0.25">
      <c r="A521" s="138" t="s">
        <v>478</v>
      </c>
      <c r="B521" s="138" t="s">
        <v>108</v>
      </c>
      <c r="C521" s="139"/>
      <c r="D521" s="140">
        <v>2975638454.9200001</v>
      </c>
      <c r="E521" s="139"/>
      <c r="F521" s="140">
        <v>862172168.41999996</v>
      </c>
      <c r="G521" s="139"/>
      <c r="H521" s="139"/>
      <c r="I521" s="139"/>
      <c r="J521" s="140">
        <v>3837810623.3400002</v>
      </c>
    </row>
    <row r="522" spans="1:10" x14ac:dyDescent="0.25">
      <c r="A522" s="138" t="s">
        <v>479</v>
      </c>
      <c r="B522" s="138" t="s">
        <v>108</v>
      </c>
      <c r="C522" s="139"/>
      <c r="D522" s="139"/>
      <c r="E522" s="139"/>
      <c r="F522" s="140">
        <v>1254050390.3499999</v>
      </c>
      <c r="G522" s="139"/>
      <c r="H522" s="139"/>
      <c r="I522" s="139"/>
      <c r="J522" s="140">
        <v>1254050390.3499999</v>
      </c>
    </row>
    <row r="523" spans="1:10" x14ac:dyDescent="0.25">
      <c r="A523" s="138" t="s">
        <v>480</v>
      </c>
      <c r="B523" s="138" t="s">
        <v>108</v>
      </c>
      <c r="C523" s="139"/>
      <c r="D523" s="139"/>
      <c r="E523" s="139"/>
      <c r="F523" s="140">
        <v>-1274475875.8900001</v>
      </c>
      <c r="G523" s="139"/>
      <c r="H523" s="139"/>
      <c r="I523" s="139"/>
      <c r="J523" s="140">
        <v>-1274475875.8900001</v>
      </c>
    </row>
    <row r="524" spans="1:10" x14ac:dyDescent="0.25">
      <c r="A524" s="138" t="s">
        <v>246</v>
      </c>
      <c r="B524" s="138" t="s">
        <v>108</v>
      </c>
      <c r="C524" s="139"/>
      <c r="D524" s="140">
        <v>2975638454.9200001</v>
      </c>
      <c r="E524" s="139"/>
      <c r="F524" s="140">
        <v>841746682.88</v>
      </c>
      <c r="G524" s="139"/>
      <c r="H524" s="139"/>
      <c r="I524" s="139"/>
      <c r="J524" s="140">
        <v>3817385137.8000002</v>
      </c>
    </row>
    <row r="525" spans="1:10" x14ac:dyDescent="0.25">
      <c r="A525" s="138" t="s">
        <v>247</v>
      </c>
      <c r="B525" s="138" t="s">
        <v>119</v>
      </c>
      <c r="C525" s="139"/>
      <c r="D525" s="139"/>
      <c r="E525" s="139"/>
      <c r="F525" s="140">
        <v>353040567.67000002</v>
      </c>
      <c r="G525" s="139"/>
      <c r="H525" s="139"/>
      <c r="I525" s="139"/>
      <c r="J525" s="140">
        <v>353040567.67000002</v>
      </c>
    </row>
    <row r="526" spans="1:10" x14ac:dyDescent="0.25">
      <c r="A526" s="138" t="s">
        <v>248</v>
      </c>
      <c r="B526" s="138" t="s">
        <v>118</v>
      </c>
      <c r="C526" s="139"/>
      <c r="D526" s="139"/>
      <c r="E526" s="139"/>
      <c r="F526" s="140">
        <v>16936550.239999998</v>
      </c>
      <c r="G526" s="139"/>
      <c r="H526" s="139"/>
      <c r="I526" s="139"/>
      <c r="J526" s="140">
        <v>16936550.239999998</v>
      </c>
    </row>
    <row r="527" spans="1:10" x14ac:dyDescent="0.25">
      <c r="A527" s="138" t="s">
        <v>249</v>
      </c>
      <c r="B527" s="138" t="s">
        <v>124</v>
      </c>
      <c r="C527" s="139"/>
      <c r="D527" s="139"/>
      <c r="E527" s="139"/>
      <c r="F527" s="140">
        <v>204818430.44999999</v>
      </c>
      <c r="G527" s="139"/>
      <c r="H527" s="139"/>
      <c r="I527" s="139"/>
      <c r="J527" s="140">
        <v>204818430.44999999</v>
      </c>
    </row>
    <row r="528" spans="1:10" x14ac:dyDescent="0.25">
      <c r="A528" s="138" t="s">
        <v>250</v>
      </c>
      <c r="B528" s="138" t="s">
        <v>110</v>
      </c>
      <c r="C528" s="139"/>
      <c r="D528" s="140">
        <v>89321366.010000005</v>
      </c>
      <c r="E528" s="139"/>
      <c r="F528" s="139"/>
      <c r="G528" s="139"/>
      <c r="H528" s="139"/>
      <c r="I528" s="139"/>
      <c r="J528" s="140">
        <v>89321366.010000005</v>
      </c>
    </row>
    <row r="529" spans="1:10" x14ac:dyDescent="0.25">
      <c r="A529" s="138" t="s">
        <v>251</v>
      </c>
      <c r="B529" s="138" t="s">
        <v>124</v>
      </c>
      <c r="C529" s="139"/>
      <c r="D529" s="140">
        <v>181033633.00999999</v>
      </c>
      <c r="E529" s="139"/>
      <c r="F529" s="139"/>
      <c r="G529" s="139"/>
      <c r="H529" s="139"/>
      <c r="I529" s="139"/>
      <c r="J529" s="140">
        <v>181033633.00999999</v>
      </c>
    </row>
    <row r="530" spans="1:10" x14ac:dyDescent="0.25">
      <c r="A530" s="141" t="s">
        <v>252</v>
      </c>
      <c r="B530" s="141" t="s">
        <v>107</v>
      </c>
      <c r="C530" s="144"/>
      <c r="D530" s="143">
        <v>6047309936</v>
      </c>
      <c r="E530" s="144"/>
      <c r="F530" s="143">
        <v>8805314848.9400005</v>
      </c>
      <c r="G530" s="144"/>
      <c r="H530" s="143">
        <v>-15522857.949999999</v>
      </c>
      <c r="I530" s="144"/>
      <c r="J530" s="143">
        <v>14837101926.99</v>
      </c>
    </row>
    <row r="531" spans="1:10" x14ac:dyDescent="0.25">
      <c r="A531" s="138" t="s">
        <v>481</v>
      </c>
      <c r="B531" s="133"/>
      <c r="C531" s="140">
        <v>21202558.539999999</v>
      </c>
      <c r="D531" s="139"/>
      <c r="E531" s="139"/>
      <c r="F531" s="139"/>
      <c r="G531" s="139"/>
      <c r="H531" s="139"/>
      <c r="I531" s="139"/>
      <c r="J531" s="140">
        <v>21202558.539999999</v>
      </c>
    </row>
    <row r="532" spans="1:10" x14ac:dyDescent="0.25">
      <c r="A532" s="138" t="s">
        <v>482</v>
      </c>
      <c r="B532" s="133"/>
      <c r="C532" s="140">
        <v>451548.79</v>
      </c>
      <c r="D532" s="140">
        <v>4408585.79</v>
      </c>
      <c r="E532" s="140">
        <v>26783275.370000001</v>
      </c>
      <c r="F532" s="139"/>
      <c r="G532" s="139"/>
      <c r="H532" s="140">
        <v>-3836027.43</v>
      </c>
      <c r="I532" s="139"/>
      <c r="J532" s="140">
        <v>27807382.52</v>
      </c>
    </row>
    <row r="533" spans="1:10" x14ac:dyDescent="0.25">
      <c r="A533" s="141" t="s">
        <v>253</v>
      </c>
      <c r="B533" s="142"/>
      <c r="C533" s="143">
        <v>21654107.32</v>
      </c>
      <c r="D533" s="143">
        <v>4408585.79</v>
      </c>
      <c r="E533" s="143">
        <v>26783275.370000001</v>
      </c>
      <c r="F533" s="144"/>
      <c r="G533" s="144"/>
      <c r="H533" s="143">
        <v>-3836027.43</v>
      </c>
      <c r="I533" s="144"/>
      <c r="J533" s="143">
        <v>49009941.060000002</v>
      </c>
    </row>
    <row r="534" spans="1:10" x14ac:dyDescent="0.25">
      <c r="A534" s="138" t="s">
        <v>483</v>
      </c>
      <c r="B534" s="133"/>
      <c r="C534" s="140">
        <v>58669252.700000003</v>
      </c>
      <c r="D534" s="140">
        <v>12951246.99</v>
      </c>
      <c r="E534" s="140">
        <v>293439163.72000003</v>
      </c>
      <c r="F534" s="139"/>
      <c r="G534" s="139"/>
      <c r="H534" s="139"/>
      <c r="I534" s="139"/>
      <c r="J534" s="140">
        <v>365059663.39999998</v>
      </c>
    </row>
    <row r="535" spans="1:10" x14ac:dyDescent="0.25">
      <c r="A535" s="138" t="s">
        <v>484</v>
      </c>
      <c r="B535" s="133"/>
      <c r="C535" s="140">
        <v>224768783.91</v>
      </c>
      <c r="D535" s="140">
        <v>59175802.82</v>
      </c>
      <c r="E535" s="140">
        <v>1170431284.8099999</v>
      </c>
      <c r="F535" s="140">
        <v>1005000</v>
      </c>
      <c r="G535" s="139"/>
      <c r="H535" s="139"/>
      <c r="I535" s="139"/>
      <c r="J535" s="140">
        <v>1455380871.53</v>
      </c>
    </row>
    <row r="536" spans="1:10" x14ac:dyDescent="0.25">
      <c r="A536" s="138" t="s">
        <v>485</v>
      </c>
      <c r="B536" s="133"/>
      <c r="C536" s="139"/>
      <c r="D536" s="140">
        <v>636056.93999999994</v>
      </c>
      <c r="E536" s="139"/>
      <c r="F536" s="139"/>
      <c r="G536" s="139"/>
      <c r="H536" s="139"/>
      <c r="I536" s="139"/>
      <c r="J536" s="140">
        <v>636056.93999999994</v>
      </c>
    </row>
    <row r="537" spans="1:10" x14ac:dyDescent="0.25">
      <c r="A537" s="141" t="s">
        <v>254</v>
      </c>
      <c r="B537" s="142"/>
      <c r="C537" s="143">
        <v>283438036.60000002</v>
      </c>
      <c r="D537" s="143">
        <v>72763106.739999995</v>
      </c>
      <c r="E537" s="143">
        <v>1463870448.52</v>
      </c>
      <c r="F537" s="143">
        <v>1005000</v>
      </c>
      <c r="G537" s="144"/>
      <c r="H537" s="144"/>
      <c r="I537" s="144"/>
      <c r="J537" s="143">
        <v>1821076591.8699999</v>
      </c>
    </row>
    <row r="538" spans="1:10" x14ac:dyDescent="0.25">
      <c r="A538" s="138" t="s">
        <v>255</v>
      </c>
      <c r="B538" s="133"/>
      <c r="C538" s="140">
        <v>1421817892.1600001</v>
      </c>
      <c r="D538" s="140">
        <v>45252733.090000004</v>
      </c>
      <c r="E538" s="140">
        <v>413705254.95999998</v>
      </c>
      <c r="F538" s="140">
        <v>2481477.35</v>
      </c>
      <c r="G538" s="139"/>
      <c r="H538" s="139"/>
      <c r="I538" s="139"/>
      <c r="J538" s="140">
        <v>1883257357.5599999</v>
      </c>
    </row>
    <row r="539" spans="1:10" x14ac:dyDescent="0.25">
      <c r="A539" s="138" t="s">
        <v>256</v>
      </c>
      <c r="B539" s="133"/>
      <c r="C539" s="140">
        <v>87157246.010000005</v>
      </c>
      <c r="D539" s="140">
        <v>2876753.25</v>
      </c>
      <c r="E539" s="140">
        <v>18748280.93</v>
      </c>
      <c r="F539" s="140">
        <v>485104.04</v>
      </c>
      <c r="G539" s="139"/>
      <c r="H539" s="139"/>
      <c r="I539" s="139"/>
      <c r="J539" s="140">
        <v>109267384.23</v>
      </c>
    </row>
    <row r="540" spans="1:10" x14ac:dyDescent="0.25">
      <c r="A540" s="138" t="s">
        <v>257</v>
      </c>
      <c r="B540" s="133"/>
      <c r="C540" s="140">
        <v>13918509.6</v>
      </c>
      <c r="D540" s="139"/>
      <c r="E540" s="139"/>
      <c r="F540" s="140">
        <v>40303115.969999999</v>
      </c>
      <c r="G540" s="140">
        <v>513937.13</v>
      </c>
      <c r="H540" s="139"/>
      <c r="I540" s="139"/>
      <c r="J540" s="140">
        <v>54735562.700000003</v>
      </c>
    </row>
    <row r="541" spans="1:10" x14ac:dyDescent="0.25">
      <c r="A541" s="138" t="s">
        <v>258</v>
      </c>
      <c r="B541" s="133"/>
      <c r="C541" s="140">
        <v>115622301.94</v>
      </c>
      <c r="D541" s="140">
        <v>28759961.829999998</v>
      </c>
      <c r="E541" s="140">
        <v>2334611.8199999998</v>
      </c>
      <c r="F541" s="139"/>
      <c r="G541" s="139"/>
      <c r="H541" s="139"/>
      <c r="I541" s="139"/>
      <c r="J541" s="140">
        <v>146716875.59999999</v>
      </c>
    </row>
    <row r="542" spans="1:10" x14ac:dyDescent="0.25">
      <c r="A542" s="138" t="s">
        <v>259</v>
      </c>
      <c r="B542" s="133"/>
      <c r="C542" s="140">
        <v>38399804.509999998</v>
      </c>
      <c r="D542" s="140">
        <v>55803405.619999997</v>
      </c>
      <c r="E542" s="140">
        <v>9205219.2400000002</v>
      </c>
      <c r="F542" s="140">
        <v>23675222.84</v>
      </c>
      <c r="G542" s="140">
        <v>10930645.26</v>
      </c>
      <c r="H542" s="139"/>
      <c r="I542" s="140">
        <v>-4797790.2300000004</v>
      </c>
      <c r="J542" s="140">
        <v>133216507.25</v>
      </c>
    </row>
    <row r="543" spans="1:10" x14ac:dyDescent="0.25">
      <c r="A543" s="138" t="s">
        <v>260</v>
      </c>
      <c r="B543" s="133"/>
      <c r="C543" s="139"/>
      <c r="D543" s="139"/>
      <c r="E543" s="139"/>
      <c r="F543" s="140">
        <v>243441.97</v>
      </c>
      <c r="G543" s="139"/>
      <c r="H543" s="139"/>
      <c r="I543" s="139"/>
      <c r="J543" s="140">
        <v>243441.97</v>
      </c>
    </row>
    <row r="544" spans="1:10" x14ac:dyDescent="0.25">
      <c r="A544" s="138" t="s">
        <v>261</v>
      </c>
      <c r="B544" s="133"/>
      <c r="C544" s="140">
        <v>112326780.23999999</v>
      </c>
      <c r="D544" s="140">
        <v>114437124.06999999</v>
      </c>
      <c r="E544" s="140">
        <v>16301532.91</v>
      </c>
      <c r="F544" s="140">
        <v>32164860.629999999</v>
      </c>
      <c r="G544" s="140">
        <v>34339104.420000002</v>
      </c>
      <c r="H544" s="139"/>
      <c r="I544" s="140">
        <v>-22770298.539999999</v>
      </c>
      <c r="J544" s="140">
        <v>286799103.74000001</v>
      </c>
    </row>
    <row r="545" spans="1:10" x14ac:dyDescent="0.25">
      <c r="A545" s="138" t="s">
        <v>262</v>
      </c>
      <c r="B545" s="133"/>
      <c r="C545" s="140">
        <v>43307191.090000004</v>
      </c>
      <c r="D545" s="140">
        <v>28284598.52</v>
      </c>
      <c r="E545" s="139"/>
      <c r="F545" s="140">
        <v>7167044.3899999997</v>
      </c>
      <c r="G545" s="140">
        <v>14033765.18</v>
      </c>
      <c r="H545" s="139"/>
      <c r="I545" s="139"/>
      <c r="J545" s="140">
        <v>92792599.170000002</v>
      </c>
    </row>
    <row r="546" spans="1:10" x14ac:dyDescent="0.25">
      <c r="A546" s="138" t="s">
        <v>263</v>
      </c>
      <c r="B546" s="133"/>
      <c r="C546" s="140">
        <v>1832549725.55</v>
      </c>
      <c r="D546" s="140">
        <v>275414576.38</v>
      </c>
      <c r="E546" s="140">
        <v>460294899.88</v>
      </c>
      <c r="F546" s="140">
        <v>106520267.19</v>
      </c>
      <c r="G546" s="140">
        <v>59817451.990000002</v>
      </c>
      <c r="H546" s="139"/>
      <c r="I546" s="140">
        <v>-27568088.77</v>
      </c>
      <c r="J546" s="140">
        <v>2707028832.2199998</v>
      </c>
    </row>
    <row r="547" spans="1:10" x14ac:dyDescent="0.25">
      <c r="A547" s="138" t="s">
        <v>264</v>
      </c>
      <c r="B547" s="133"/>
      <c r="C547" s="139"/>
      <c r="D547" s="139"/>
      <c r="E547" s="140">
        <v>6615219.7699999996</v>
      </c>
      <c r="F547" s="140">
        <v>578517.65</v>
      </c>
      <c r="G547" s="139"/>
      <c r="H547" s="139"/>
      <c r="I547" s="139"/>
      <c r="J547" s="140">
        <v>7193737.4199999999</v>
      </c>
    </row>
    <row r="548" spans="1:10" x14ac:dyDescent="0.25">
      <c r="A548" s="141" t="s">
        <v>265</v>
      </c>
      <c r="B548" s="142"/>
      <c r="C548" s="143">
        <v>1832549725.55</v>
      </c>
      <c r="D548" s="143">
        <v>275414576.38</v>
      </c>
      <c r="E548" s="143">
        <v>466910119.63999999</v>
      </c>
      <c r="F548" s="143">
        <v>107098784.84</v>
      </c>
      <c r="G548" s="143">
        <v>59817451.990000002</v>
      </c>
      <c r="H548" s="144"/>
      <c r="I548" s="143">
        <v>-27568088.77</v>
      </c>
      <c r="J548" s="143">
        <v>2714222569.6399999</v>
      </c>
    </row>
    <row r="549" spans="1:10" x14ac:dyDescent="0.25">
      <c r="A549" s="138" t="s">
        <v>266</v>
      </c>
      <c r="B549" s="133"/>
      <c r="C549" s="140">
        <v>5000000</v>
      </c>
      <c r="D549" s="139"/>
      <c r="E549" s="140">
        <v>156769781.56</v>
      </c>
      <c r="F549" s="139"/>
      <c r="G549" s="139"/>
      <c r="H549" s="139"/>
      <c r="I549" s="139"/>
      <c r="J549" s="140">
        <v>161769781.56</v>
      </c>
    </row>
    <row r="550" spans="1:10" x14ac:dyDescent="0.25">
      <c r="A550" s="138" t="s">
        <v>267</v>
      </c>
      <c r="B550" s="133"/>
      <c r="C550" s="140">
        <v>400175922.80000001</v>
      </c>
      <c r="D550" s="140">
        <v>113750091.34</v>
      </c>
      <c r="E550" s="140">
        <v>41537969.700000003</v>
      </c>
      <c r="F550" s="140">
        <v>682398842.55999994</v>
      </c>
      <c r="G550" s="140">
        <v>1120330461.5699999</v>
      </c>
      <c r="H550" s="139"/>
      <c r="I550" s="139"/>
      <c r="J550" s="140">
        <v>2358193287.9699998</v>
      </c>
    </row>
    <row r="551" spans="1:10" x14ac:dyDescent="0.25">
      <c r="A551" s="141" t="s">
        <v>268</v>
      </c>
      <c r="B551" s="142"/>
      <c r="C551" s="143">
        <v>405175922.80000001</v>
      </c>
      <c r="D551" s="143">
        <v>113750091.34</v>
      </c>
      <c r="E551" s="143">
        <v>198307751.25999999</v>
      </c>
      <c r="F551" s="143">
        <v>682398842.55999994</v>
      </c>
      <c r="G551" s="143">
        <v>1120330461.5699999</v>
      </c>
      <c r="H551" s="144"/>
      <c r="I551" s="144"/>
      <c r="J551" s="143">
        <v>2519963069.5300002</v>
      </c>
    </row>
    <row r="552" spans="1:10" x14ac:dyDescent="0.25">
      <c r="A552" s="141" t="s">
        <v>269</v>
      </c>
      <c r="B552" s="141" t="s">
        <v>107</v>
      </c>
      <c r="C552" s="143">
        <v>14189294379.52</v>
      </c>
      <c r="D552" s="143">
        <v>15936716915.790001</v>
      </c>
      <c r="E552" s="143">
        <v>4485038694.6199999</v>
      </c>
      <c r="F552" s="143">
        <v>14760094366.629999</v>
      </c>
      <c r="G552" s="143">
        <v>12591292681.48</v>
      </c>
      <c r="H552" s="143">
        <v>-19358885.379999999</v>
      </c>
      <c r="I552" s="143">
        <v>-5414189742.3999996</v>
      </c>
      <c r="J552" s="143">
        <v>56528888410.260002</v>
      </c>
    </row>
    <row r="553" spans="1:10" x14ac:dyDescent="0.25">
      <c r="A553" s="138" t="s">
        <v>486</v>
      </c>
      <c r="B553" s="133"/>
      <c r="C553" s="140">
        <v>2242238650.3600001</v>
      </c>
      <c r="D553" s="140">
        <v>385810204.25999999</v>
      </c>
      <c r="E553" s="140">
        <v>540446391.82000005</v>
      </c>
      <c r="F553" s="140">
        <v>1555258202.8499999</v>
      </c>
      <c r="G553" s="139"/>
      <c r="H553" s="139"/>
      <c r="I553" s="139"/>
      <c r="J553" s="140">
        <v>4723753449.29</v>
      </c>
    </row>
    <row r="554" spans="1:10" x14ac:dyDescent="0.25">
      <c r="A554" s="138" t="s">
        <v>487</v>
      </c>
      <c r="B554" s="133"/>
      <c r="C554" s="139"/>
      <c r="D554" s="139"/>
      <c r="E554" s="139"/>
      <c r="F554" s="140">
        <v>25837746.420000002</v>
      </c>
      <c r="G554" s="139"/>
      <c r="H554" s="139"/>
      <c r="I554" s="139"/>
      <c r="J554" s="140">
        <v>25837746.420000002</v>
      </c>
    </row>
    <row r="555" spans="1:10" x14ac:dyDescent="0.25">
      <c r="A555" s="138" t="s">
        <v>488</v>
      </c>
      <c r="B555" s="133"/>
      <c r="C555" s="140">
        <v>6590407760.4799995</v>
      </c>
      <c r="D555" s="140">
        <v>1826508183.9400001</v>
      </c>
      <c r="E555" s="140">
        <v>1722661380.5999999</v>
      </c>
      <c r="F555" s="140">
        <v>1940001560.6800001</v>
      </c>
      <c r="G555" s="139"/>
      <c r="H555" s="139"/>
      <c r="I555" s="139"/>
      <c r="J555" s="140">
        <v>12079578885.700001</v>
      </c>
    </row>
    <row r="556" spans="1:10" x14ac:dyDescent="0.25">
      <c r="A556" s="138" t="s">
        <v>489</v>
      </c>
      <c r="B556" s="133"/>
      <c r="C556" s="139"/>
      <c r="D556" s="140">
        <v>3126430598.79</v>
      </c>
      <c r="E556" s="139"/>
      <c r="F556" s="139"/>
      <c r="G556" s="139"/>
      <c r="H556" s="139"/>
      <c r="I556" s="139"/>
      <c r="J556" s="140">
        <v>3126430598.79</v>
      </c>
    </row>
    <row r="557" spans="1:10" x14ac:dyDescent="0.25">
      <c r="A557" s="138" t="s">
        <v>270</v>
      </c>
      <c r="B557" s="133"/>
      <c r="C557" s="140">
        <v>8832646410.8299999</v>
      </c>
      <c r="D557" s="140">
        <v>5338748986.9799995</v>
      </c>
      <c r="E557" s="140">
        <v>2263107772.4200001</v>
      </c>
      <c r="F557" s="140">
        <v>3521097509.9499998</v>
      </c>
      <c r="G557" s="139"/>
      <c r="H557" s="139"/>
      <c r="I557" s="139"/>
      <c r="J557" s="140">
        <v>19955600680.189999</v>
      </c>
    </row>
    <row r="558" spans="1:10" x14ac:dyDescent="0.25">
      <c r="A558" s="138" t="s">
        <v>490</v>
      </c>
      <c r="B558" s="133"/>
      <c r="C558" s="139"/>
      <c r="D558" s="139"/>
      <c r="E558" s="139"/>
      <c r="F558" s="140">
        <v>4847096645.9700003</v>
      </c>
      <c r="G558" s="139"/>
      <c r="H558" s="139"/>
      <c r="I558" s="139"/>
      <c r="J558" s="140">
        <v>4847096645.9700003</v>
      </c>
    </row>
    <row r="559" spans="1:10" x14ac:dyDescent="0.25">
      <c r="A559" s="138" t="s">
        <v>491</v>
      </c>
      <c r="B559" s="133"/>
      <c r="C559" s="139"/>
      <c r="D559" s="139"/>
      <c r="E559" s="139"/>
      <c r="F559" s="140">
        <v>3566135706.6599998</v>
      </c>
      <c r="G559" s="139"/>
      <c r="H559" s="140">
        <v>-15561128.220000001</v>
      </c>
      <c r="I559" s="139"/>
      <c r="J559" s="140">
        <v>3550574578.4400001</v>
      </c>
    </row>
    <row r="560" spans="1:10" x14ac:dyDescent="0.25">
      <c r="A560" s="138" t="s">
        <v>492</v>
      </c>
      <c r="B560" s="133"/>
      <c r="C560" s="139"/>
      <c r="D560" s="139"/>
      <c r="E560" s="139"/>
      <c r="F560" s="140">
        <v>352000370.37</v>
      </c>
      <c r="G560" s="139"/>
      <c r="H560" s="139"/>
      <c r="I560" s="139"/>
      <c r="J560" s="140">
        <v>352000370.37</v>
      </c>
    </row>
    <row r="561" spans="1:10" x14ac:dyDescent="0.25">
      <c r="A561" s="138" t="s">
        <v>493</v>
      </c>
      <c r="B561" s="133"/>
      <c r="C561" s="139"/>
      <c r="D561" s="140">
        <v>7535592310.3500004</v>
      </c>
      <c r="E561" s="139"/>
      <c r="F561" s="139"/>
      <c r="G561" s="139"/>
      <c r="H561" s="139"/>
      <c r="I561" s="139"/>
      <c r="J561" s="140">
        <v>7535592310.3500004</v>
      </c>
    </row>
    <row r="562" spans="1:10" x14ac:dyDescent="0.25">
      <c r="A562" s="138" t="s">
        <v>271</v>
      </c>
      <c r="B562" s="133"/>
      <c r="C562" s="139"/>
      <c r="D562" s="140">
        <v>7535592310.3500004</v>
      </c>
      <c r="E562" s="139"/>
      <c r="F562" s="140">
        <v>8765232723</v>
      </c>
      <c r="G562" s="139"/>
      <c r="H562" s="140">
        <v>-15561128.220000001</v>
      </c>
      <c r="I562" s="139"/>
      <c r="J562" s="140">
        <v>16285263905.129999</v>
      </c>
    </row>
    <row r="563" spans="1:10" x14ac:dyDescent="0.25">
      <c r="A563" s="141" t="s">
        <v>272</v>
      </c>
      <c r="B563" s="142"/>
      <c r="C563" s="143">
        <v>8832646410.8299999</v>
      </c>
      <c r="D563" s="143">
        <v>12874341297.34</v>
      </c>
      <c r="E563" s="143">
        <v>2263107772.4200001</v>
      </c>
      <c r="F563" s="143">
        <v>12286330232.950001</v>
      </c>
      <c r="G563" s="144"/>
      <c r="H563" s="143">
        <v>-15561128.220000001</v>
      </c>
      <c r="I563" s="144"/>
      <c r="J563" s="143">
        <v>36240864585.330002</v>
      </c>
    </row>
    <row r="564" spans="1:10" x14ac:dyDescent="0.25">
      <c r="A564" s="138" t="s">
        <v>273</v>
      </c>
      <c r="B564" s="133"/>
      <c r="C564" s="139"/>
      <c r="D564" s="140">
        <v>4386304.08</v>
      </c>
      <c r="E564" s="139"/>
      <c r="F564" s="139"/>
      <c r="G564" s="139"/>
      <c r="H564" s="139"/>
      <c r="I564" s="139"/>
      <c r="J564" s="140">
        <v>4386304.08</v>
      </c>
    </row>
    <row r="565" spans="1:10" x14ac:dyDescent="0.25">
      <c r="A565" s="138" t="s">
        <v>494</v>
      </c>
      <c r="B565" s="133"/>
      <c r="C565" s="139"/>
      <c r="D565" s="139"/>
      <c r="E565" s="140">
        <v>299443869.81999999</v>
      </c>
      <c r="F565" s="139"/>
      <c r="G565" s="140">
        <v>3446937233.5300002</v>
      </c>
      <c r="H565" s="139"/>
      <c r="I565" s="139"/>
      <c r="J565" s="140">
        <v>3746381103.3499999</v>
      </c>
    </row>
    <row r="566" spans="1:10" x14ac:dyDescent="0.25">
      <c r="A566" s="138" t="s">
        <v>495</v>
      </c>
      <c r="B566" s="133"/>
      <c r="C566" s="139"/>
      <c r="D566" s="139"/>
      <c r="E566" s="139"/>
      <c r="F566" s="139"/>
      <c r="G566" s="140">
        <v>-999007755.73000002</v>
      </c>
      <c r="H566" s="139"/>
      <c r="I566" s="139"/>
      <c r="J566" s="140">
        <v>-999007755.73000002</v>
      </c>
    </row>
    <row r="567" spans="1:10" x14ac:dyDescent="0.25">
      <c r="A567" s="138" t="s">
        <v>274</v>
      </c>
      <c r="B567" s="133"/>
      <c r="C567" s="139"/>
      <c r="D567" s="139"/>
      <c r="E567" s="140">
        <v>299443869.81999999</v>
      </c>
      <c r="F567" s="139"/>
      <c r="G567" s="140">
        <v>2447929477.8000002</v>
      </c>
      <c r="H567" s="139"/>
      <c r="I567" s="139"/>
      <c r="J567" s="140">
        <v>2747373347.6199999</v>
      </c>
    </row>
    <row r="568" spans="1:10" x14ac:dyDescent="0.25">
      <c r="A568" s="138" t="s">
        <v>496</v>
      </c>
      <c r="B568" s="133"/>
      <c r="C568" s="139"/>
      <c r="D568" s="139"/>
      <c r="E568" s="139"/>
      <c r="F568" s="139"/>
      <c r="G568" s="140">
        <v>199897286.12</v>
      </c>
      <c r="H568" s="139"/>
      <c r="I568" s="139"/>
      <c r="J568" s="140">
        <v>199897286.12</v>
      </c>
    </row>
    <row r="569" spans="1:10" x14ac:dyDescent="0.25">
      <c r="A569" s="138" t="s">
        <v>497</v>
      </c>
      <c r="B569" s="133"/>
      <c r="C569" s="139"/>
      <c r="D569" s="139"/>
      <c r="E569" s="139"/>
      <c r="F569" s="139"/>
      <c r="G569" s="140">
        <v>-199897286.12</v>
      </c>
      <c r="H569" s="139"/>
      <c r="I569" s="139"/>
      <c r="J569" s="140">
        <v>-199897286.12</v>
      </c>
    </row>
    <row r="570" spans="1:10" x14ac:dyDescent="0.25">
      <c r="A570" s="138" t="s">
        <v>498</v>
      </c>
      <c r="B570" s="133"/>
      <c r="C570" s="140">
        <v>408124567.42000002</v>
      </c>
      <c r="D570" s="140">
        <v>235027196.11000001</v>
      </c>
      <c r="E570" s="139"/>
      <c r="F570" s="140">
        <v>349249968.43000001</v>
      </c>
      <c r="G570" s="140">
        <v>1486164203.52</v>
      </c>
      <c r="H570" s="139"/>
      <c r="I570" s="140">
        <v>-320291287.55000001</v>
      </c>
      <c r="J570" s="140">
        <v>2158274647.9400001</v>
      </c>
    </row>
    <row r="571" spans="1:10" x14ac:dyDescent="0.25">
      <c r="A571" s="138" t="s">
        <v>275</v>
      </c>
      <c r="B571" s="133"/>
      <c r="C571" s="140">
        <v>408124567.42000002</v>
      </c>
      <c r="D571" s="140">
        <v>235027196.11000001</v>
      </c>
      <c r="E571" s="139"/>
      <c r="F571" s="140">
        <v>349249968.43000001</v>
      </c>
      <c r="G571" s="140">
        <v>1486164203.52</v>
      </c>
      <c r="H571" s="139"/>
      <c r="I571" s="140">
        <v>-320291287.55000001</v>
      </c>
      <c r="J571" s="140">
        <v>2158274647.9400001</v>
      </c>
    </row>
    <row r="572" spans="1:10" x14ac:dyDescent="0.25">
      <c r="A572" s="138" t="s">
        <v>499</v>
      </c>
      <c r="B572" s="133"/>
      <c r="C572" s="139"/>
      <c r="D572" s="139"/>
      <c r="E572" s="140">
        <v>33106.400000000001</v>
      </c>
      <c r="F572" s="139"/>
      <c r="G572" s="139"/>
      <c r="H572" s="139"/>
      <c r="I572" s="139"/>
      <c r="J572" s="140">
        <v>33106.400000000001</v>
      </c>
    </row>
    <row r="573" spans="1:10" x14ac:dyDescent="0.25">
      <c r="A573" s="138" t="s">
        <v>500</v>
      </c>
      <c r="B573" s="133"/>
      <c r="C573" s="139"/>
      <c r="D573" s="139"/>
      <c r="E573" s="140">
        <v>33106.400000000001</v>
      </c>
      <c r="F573" s="139"/>
      <c r="G573" s="139"/>
      <c r="H573" s="139"/>
      <c r="I573" s="139"/>
      <c r="J573" s="140">
        <v>33106.400000000001</v>
      </c>
    </row>
    <row r="574" spans="1:10" x14ac:dyDescent="0.25">
      <c r="A574" s="138" t="s">
        <v>276</v>
      </c>
      <c r="B574" s="133"/>
      <c r="C574" s="140">
        <v>408124567.42000002</v>
      </c>
      <c r="D574" s="140">
        <v>239413500.19</v>
      </c>
      <c r="E574" s="140">
        <v>299476976.22000003</v>
      </c>
      <c r="F574" s="140">
        <v>349249968.43000001</v>
      </c>
      <c r="G574" s="140">
        <v>3934093681.3200002</v>
      </c>
      <c r="H574" s="139"/>
      <c r="I574" s="140">
        <v>-320291287.55000001</v>
      </c>
      <c r="J574" s="140">
        <v>4910067406.0299997</v>
      </c>
    </row>
    <row r="575" spans="1:10" x14ac:dyDescent="0.25">
      <c r="A575" s="138" t="s">
        <v>277</v>
      </c>
      <c r="B575" s="133"/>
      <c r="C575" s="140">
        <v>44453664.75</v>
      </c>
      <c r="D575" s="140">
        <v>132074389.25</v>
      </c>
      <c r="E575" s="139"/>
      <c r="F575" s="140">
        <v>3155133.66</v>
      </c>
      <c r="G575" s="140">
        <v>3817481.44</v>
      </c>
      <c r="H575" s="139"/>
      <c r="I575" s="139"/>
      <c r="J575" s="140">
        <v>183500669.09999999</v>
      </c>
    </row>
    <row r="576" spans="1:10" x14ac:dyDescent="0.25">
      <c r="A576" s="138" t="s">
        <v>501</v>
      </c>
      <c r="B576" s="133"/>
      <c r="C576" s="140">
        <v>44453664.75</v>
      </c>
      <c r="D576" s="140">
        <v>132074389.25</v>
      </c>
      <c r="E576" s="139"/>
      <c r="F576" s="140">
        <v>3155133.66</v>
      </c>
      <c r="G576" s="140">
        <v>3817481.44</v>
      </c>
      <c r="H576" s="139"/>
      <c r="I576" s="139"/>
      <c r="J576" s="140">
        <v>183500669.09999999</v>
      </c>
    </row>
    <row r="577" spans="1:10" x14ac:dyDescent="0.25">
      <c r="A577" s="141" t="s">
        <v>278</v>
      </c>
      <c r="B577" s="142"/>
      <c r="C577" s="143">
        <v>452578232.18000001</v>
      </c>
      <c r="D577" s="143">
        <v>371487889.44</v>
      </c>
      <c r="E577" s="143">
        <v>299476976.22000003</v>
      </c>
      <c r="F577" s="143">
        <v>352405102.08999997</v>
      </c>
      <c r="G577" s="143">
        <v>3937911162.7600002</v>
      </c>
      <c r="H577" s="144"/>
      <c r="I577" s="143">
        <v>-320291287.55000001</v>
      </c>
      <c r="J577" s="143">
        <v>5093568075.1400003</v>
      </c>
    </row>
    <row r="578" spans="1:10" x14ac:dyDescent="0.25">
      <c r="A578" s="138" t="s">
        <v>502</v>
      </c>
      <c r="B578" s="133"/>
      <c r="C578" s="140">
        <v>187387432.36000001</v>
      </c>
      <c r="D578" s="139"/>
      <c r="E578" s="139"/>
      <c r="F578" s="140">
        <v>169857728.78999999</v>
      </c>
      <c r="G578" s="140">
        <v>17126598.559999999</v>
      </c>
      <c r="H578" s="139"/>
      <c r="I578" s="139"/>
      <c r="J578" s="140">
        <v>374371759.70999998</v>
      </c>
    </row>
    <row r="579" spans="1:10" x14ac:dyDescent="0.25">
      <c r="A579" s="138" t="s">
        <v>503</v>
      </c>
      <c r="B579" s="133"/>
      <c r="C579" s="139"/>
      <c r="D579" s="139"/>
      <c r="E579" s="139"/>
      <c r="F579" s="140">
        <v>-32652340.57</v>
      </c>
      <c r="G579" s="139"/>
      <c r="H579" s="139"/>
      <c r="I579" s="139"/>
      <c r="J579" s="140">
        <v>-32652340.57</v>
      </c>
    </row>
    <row r="580" spans="1:10" x14ac:dyDescent="0.25">
      <c r="A580" s="138" t="s">
        <v>504</v>
      </c>
      <c r="B580" s="133"/>
      <c r="C580" s="139"/>
      <c r="D580" s="140">
        <v>102554810.36</v>
      </c>
      <c r="E580" s="139"/>
      <c r="F580" s="140">
        <v>1599778.99</v>
      </c>
      <c r="G580" s="139"/>
      <c r="H580" s="139"/>
      <c r="I580" s="139"/>
      <c r="J580" s="140">
        <v>104154589.34999999</v>
      </c>
    </row>
    <row r="581" spans="1:10" x14ac:dyDescent="0.25">
      <c r="A581" s="138" t="s">
        <v>505</v>
      </c>
      <c r="B581" s="133"/>
      <c r="C581" s="140">
        <v>93844223.280000001</v>
      </c>
      <c r="D581" s="139"/>
      <c r="E581" s="139"/>
      <c r="F581" s="139"/>
      <c r="G581" s="139"/>
      <c r="H581" s="139"/>
      <c r="I581" s="139"/>
      <c r="J581" s="140">
        <v>93844223.280000001</v>
      </c>
    </row>
    <row r="582" spans="1:10" x14ac:dyDescent="0.25">
      <c r="A582" s="138" t="s">
        <v>506</v>
      </c>
      <c r="B582" s="133"/>
      <c r="C582" s="139"/>
      <c r="D582" s="140">
        <v>58622545.420000002</v>
      </c>
      <c r="E582" s="140">
        <v>118348387.23</v>
      </c>
      <c r="F582" s="139"/>
      <c r="G582" s="139"/>
      <c r="H582" s="139"/>
      <c r="I582" s="139"/>
      <c r="J582" s="140">
        <v>176970932.65000001</v>
      </c>
    </row>
    <row r="583" spans="1:10" x14ac:dyDescent="0.25">
      <c r="A583" s="141" t="s">
        <v>279</v>
      </c>
      <c r="B583" s="142"/>
      <c r="C583" s="143">
        <v>281231655.64999998</v>
      </c>
      <c r="D583" s="143">
        <v>161177355.78</v>
      </c>
      <c r="E583" s="143">
        <v>118348387.23</v>
      </c>
      <c r="F583" s="143">
        <v>138805167.21000001</v>
      </c>
      <c r="G583" s="143">
        <v>17126598.559999999</v>
      </c>
      <c r="H583" s="144"/>
      <c r="I583" s="144"/>
      <c r="J583" s="143">
        <v>716689164.42999995</v>
      </c>
    </row>
    <row r="584" spans="1:10" x14ac:dyDescent="0.25">
      <c r="A584" s="138" t="s">
        <v>280</v>
      </c>
      <c r="B584" s="133"/>
      <c r="C584" s="140">
        <v>19611920.66</v>
      </c>
      <c r="D584" s="139"/>
      <c r="E584" s="139"/>
      <c r="F584" s="139"/>
      <c r="G584" s="139"/>
      <c r="H584" s="139"/>
      <c r="I584" s="139"/>
      <c r="J584" s="140">
        <v>19611920.66</v>
      </c>
    </row>
    <row r="585" spans="1:10" x14ac:dyDescent="0.25">
      <c r="A585" s="141" t="s">
        <v>281</v>
      </c>
      <c r="B585" s="142"/>
      <c r="C585" s="143">
        <v>19611920.66</v>
      </c>
      <c r="D585" s="144"/>
      <c r="E585" s="144"/>
      <c r="F585" s="144"/>
      <c r="G585" s="144"/>
      <c r="H585" s="144"/>
      <c r="I585" s="144"/>
      <c r="J585" s="143">
        <v>19611920.66</v>
      </c>
    </row>
    <row r="586" spans="1:10" x14ac:dyDescent="0.25">
      <c r="A586" s="138" t="s">
        <v>282</v>
      </c>
      <c r="B586" s="133"/>
      <c r="C586" s="140">
        <v>97709407.680000007</v>
      </c>
      <c r="D586" s="139"/>
      <c r="E586" s="139"/>
      <c r="F586" s="139"/>
      <c r="G586" s="139"/>
      <c r="H586" s="139"/>
      <c r="I586" s="139"/>
      <c r="J586" s="140">
        <v>97709407.680000007</v>
      </c>
    </row>
    <row r="587" spans="1:10" x14ac:dyDescent="0.25">
      <c r="A587" s="141" t="s">
        <v>283</v>
      </c>
      <c r="B587" s="142"/>
      <c r="C587" s="143">
        <v>97709407.680000007</v>
      </c>
      <c r="D587" s="144"/>
      <c r="E587" s="144"/>
      <c r="F587" s="144"/>
      <c r="G587" s="144"/>
      <c r="H587" s="144"/>
      <c r="I587" s="144"/>
      <c r="J587" s="143">
        <v>97709407.680000007</v>
      </c>
    </row>
    <row r="588" spans="1:10" x14ac:dyDescent="0.25">
      <c r="A588" s="138" t="s">
        <v>284</v>
      </c>
      <c r="B588" s="133"/>
      <c r="C588" s="140">
        <v>196048761.33000001</v>
      </c>
      <c r="D588" s="140">
        <v>22175279.91</v>
      </c>
      <c r="E588" s="140">
        <v>38588214.289999999</v>
      </c>
      <c r="F588" s="140">
        <v>36497735.700000003</v>
      </c>
      <c r="G588" s="139"/>
      <c r="H588" s="139"/>
      <c r="I588" s="139"/>
      <c r="J588" s="140">
        <v>293309991.23000002</v>
      </c>
    </row>
    <row r="589" spans="1:10" x14ac:dyDescent="0.25">
      <c r="A589" s="138" t="s">
        <v>285</v>
      </c>
      <c r="B589" s="133"/>
      <c r="C589" s="140">
        <v>32532353.82</v>
      </c>
      <c r="D589" s="140">
        <v>3107159.39</v>
      </c>
      <c r="E589" s="140">
        <v>153212183.31</v>
      </c>
      <c r="F589" s="140">
        <v>7081857.0899999999</v>
      </c>
      <c r="G589" s="139"/>
      <c r="H589" s="139"/>
      <c r="I589" s="139"/>
      <c r="J589" s="140">
        <v>195933553.62</v>
      </c>
    </row>
    <row r="590" spans="1:10" x14ac:dyDescent="0.25">
      <c r="A590" s="138" t="s">
        <v>286</v>
      </c>
      <c r="B590" s="133"/>
      <c r="C590" s="140">
        <v>10002191.26</v>
      </c>
      <c r="D590" s="139"/>
      <c r="E590" s="140">
        <v>266963.28999999998</v>
      </c>
      <c r="F590" s="140">
        <v>63225130.369999997</v>
      </c>
      <c r="G590" s="140">
        <v>519927.14</v>
      </c>
      <c r="H590" s="139"/>
      <c r="I590" s="139"/>
      <c r="J590" s="140">
        <v>74014212.060000002</v>
      </c>
    </row>
    <row r="591" spans="1:10" x14ac:dyDescent="0.25">
      <c r="A591" s="138" t="s">
        <v>287</v>
      </c>
      <c r="B591" s="133"/>
      <c r="C591" s="140">
        <v>197173341.21000001</v>
      </c>
      <c r="D591" s="140">
        <v>13864803.84</v>
      </c>
      <c r="E591" s="140">
        <v>15307930.220000001</v>
      </c>
      <c r="F591" s="140">
        <v>44822944.659999996</v>
      </c>
      <c r="G591" s="140">
        <v>10815395.369999999</v>
      </c>
      <c r="H591" s="139"/>
      <c r="I591" s="140">
        <v>-4697938.95</v>
      </c>
      <c r="J591" s="140">
        <v>277286476.36000001</v>
      </c>
    </row>
    <row r="592" spans="1:10" x14ac:dyDescent="0.25">
      <c r="A592" s="138" t="s">
        <v>288</v>
      </c>
      <c r="B592" s="133"/>
      <c r="C592" s="140">
        <v>805059.93</v>
      </c>
      <c r="D592" s="140">
        <v>554539.88</v>
      </c>
      <c r="E592" s="139"/>
      <c r="F592" s="140">
        <v>7367550.7199999997</v>
      </c>
      <c r="G592" s="140">
        <v>35557185.799999997</v>
      </c>
      <c r="H592" s="139"/>
      <c r="I592" s="140">
        <v>-14420650.99</v>
      </c>
      <c r="J592" s="140">
        <v>29863685.350000001</v>
      </c>
    </row>
    <row r="593" spans="1:10" x14ac:dyDescent="0.25">
      <c r="A593" s="138" t="s">
        <v>289</v>
      </c>
      <c r="B593" s="133"/>
      <c r="C593" s="140">
        <v>411577615.12</v>
      </c>
      <c r="D593" s="140">
        <v>417076342.24000001</v>
      </c>
      <c r="E593" s="140">
        <v>108210093.08</v>
      </c>
      <c r="F593" s="140">
        <v>63889840.979999997</v>
      </c>
      <c r="G593" s="140">
        <v>40752569.93</v>
      </c>
      <c r="H593" s="139"/>
      <c r="I593" s="140">
        <v>-8949498.8300000001</v>
      </c>
      <c r="J593" s="140">
        <v>1032556962.52</v>
      </c>
    </row>
    <row r="594" spans="1:10" x14ac:dyDescent="0.25">
      <c r="A594" s="138" t="s">
        <v>290</v>
      </c>
      <c r="B594" s="133"/>
      <c r="C594" s="140">
        <v>153508583.47999999</v>
      </c>
      <c r="D594" s="139"/>
      <c r="E594" s="140">
        <v>10761794.51</v>
      </c>
      <c r="F594" s="140">
        <v>24063707.68</v>
      </c>
      <c r="G594" s="140">
        <v>2679877.1</v>
      </c>
      <c r="H594" s="139"/>
      <c r="I594" s="139"/>
      <c r="J594" s="140">
        <v>191013962.77000001</v>
      </c>
    </row>
    <row r="595" spans="1:10" x14ac:dyDescent="0.25">
      <c r="A595" s="138" t="s">
        <v>291</v>
      </c>
      <c r="B595" s="133"/>
      <c r="C595" s="140">
        <v>1001647906.15</v>
      </c>
      <c r="D595" s="140">
        <v>456778125.26999998</v>
      </c>
      <c r="E595" s="140">
        <v>326347178.70999998</v>
      </c>
      <c r="F595" s="140">
        <v>246948767.19999999</v>
      </c>
      <c r="G595" s="140">
        <v>90324955.340000004</v>
      </c>
      <c r="H595" s="139"/>
      <c r="I595" s="140">
        <v>-28068088.77</v>
      </c>
      <c r="J595" s="140">
        <v>2093978843.9100001</v>
      </c>
    </row>
    <row r="596" spans="1:10" x14ac:dyDescent="0.25">
      <c r="A596" s="138" t="s">
        <v>292</v>
      </c>
      <c r="B596" s="133"/>
      <c r="C596" s="139"/>
      <c r="D596" s="140">
        <v>8066142.4699999997</v>
      </c>
      <c r="E596" s="140">
        <v>151663.82</v>
      </c>
      <c r="F596" s="139"/>
      <c r="G596" s="139"/>
      <c r="H596" s="139"/>
      <c r="I596" s="139"/>
      <c r="J596" s="140">
        <v>8217806.2800000003</v>
      </c>
    </row>
    <row r="597" spans="1:10" x14ac:dyDescent="0.25">
      <c r="A597" s="138" t="s">
        <v>507</v>
      </c>
      <c r="B597" s="133"/>
      <c r="C597" s="139"/>
      <c r="D597" s="140">
        <v>8066142.4699999997</v>
      </c>
      <c r="E597" s="140">
        <v>151663.82</v>
      </c>
      <c r="F597" s="139"/>
      <c r="G597" s="139"/>
      <c r="H597" s="139"/>
      <c r="I597" s="139"/>
      <c r="J597" s="140">
        <v>8217806.2800000003</v>
      </c>
    </row>
    <row r="598" spans="1:10" x14ac:dyDescent="0.25">
      <c r="A598" s="138" t="s">
        <v>508</v>
      </c>
      <c r="B598" s="133"/>
      <c r="C598" s="139"/>
      <c r="D598" s="139"/>
      <c r="E598" s="139"/>
      <c r="F598" s="139"/>
      <c r="G598" s="139"/>
      <c r="H598" s="139"/>
      <c r="I598" s="139"/>
      <c r="J598" s="139"/>
    </row>
    <row r="599" spans="1:10" x14ac:dyDescent="0.25">
      <c r="A599" s="141" t="s">
        <v>293</v>
      </c>
      <c r="B599" s="142"/>
      <c r="C599" s="143">
        <v>1001647906.15</v>
      </c>
      <c r="D599" s="143">
        <v>464844267.74000001</v>
      </c>
      <c r="E599" s="143">
        <v>326498842.52999997</v>
      </c>
      <c r="F599" s="143">
        <v>246948767.19999999</v>
      </c>
      <c r="G599" s="143">
        <v>90324955.340000004</v>
      </c>
      <c r="H599" s="144"/>
      <c r="I599" s="143">
        <v>-28068088.77</v>
      </c>
      <c r="J599" s="143">
        <v>2102196650.1900001</v>
      </c>
    </row>
    <row r="600" spans="1:10" x14ac:dyDescent="0.25">
      <c r="A600" s="141" t="s">
        <v>294</v>
      </c>
      <c r="B600" s="142"/>
      <c r="C600" s="143">
        <v>10685425533.139999</v>
      </c>
      <c r="D600" s="143">
        <v>13871850810.290001</v>
      </c>
      <c r="E600" s="143">
        <v>3007431978.4000001</v>
      </c>
      <c r="F600" s="143">
        <v>13024489269.450001</v>
      </c>
      <c r="G600" s="143">
        <v>4045362716.6599998</v>
      </c>
      <c r="H600" s="143">
        <v>-15561128.220000001</v>
      </c>
      <c r="I600" s="143">
        <v>-348359376.31</v>
      </c>
      <c r="J600" s="143">
        <v>44270639803.419998</v>
      </c>
    </row>
    <row r="601" spans="1:10" x14ac:dyDescent="0.25">
      <c r="A601" s="138" t="s">
        <v>509</v>
      </c>
      <c r="B601" s="133"/>
      <c r="C601" s="140">
        <v>271631952.44999999</v>
      </c>
      <c r="D601" s="140">
        <v>5805949.5700000003</v>
      </c>
      <c r="E601" s="140">
        <v>518937268.07999998</v>
      </c>
      <c r="F601" s="140">
        <v>40364765.039999999</v>
      </c>
      <c r="G601" s="140">
        <v>98113837.969999999</v>
      </c>
      <c r="H601" s="140">
        <v>65.790000000000006</v>
      </c>
      <c r="I601" s="140">
        <v>-836740032.29999995</v>
      </c>
      <c r="J601" s="140">
        <v>98113806.590000004</v>
      </c>
    </row>
    <row r="602" spans="1:10" x14ac:dyDescent="0.25">
      <c r="A602" s="138" t="s">
        <v>295</v>
      </c>
      <c r="B602" s="133"/>
      <c r="C602" s="140">
        <v>271631952.44999999</v>
      </c>
      <c r="D602" s="140">
        <v>5805949.5700000003</v>
      </c>
      <c r="E602" s="140">
        <v>518937268.07999998</v>
      </c>
      <c r="F602" s="140">
        <v>40364765.039999999</v>
      </c>
      <c r="G602" s="140">
        <v>98113837.969999999</v>
      </c>
      <c r="H602" s="140">
        <v>65.790000000000006</v>
      </c>
      <c r="I602" s="140">
        <v>-836740032.29999995</v>
      </c>
      <c r="J602" s="140">
        <v>98113806.590000004</v>
      </c>
    </row>
    <row r="603" spans="1:10" x14ac:dyDescent="0.25">
      <c r="A603" s="138" t="s">
        <v>510</v>
      </c>
      <c r="B603" s="133"/>
      <c r="C603" s="140">
        <v>-0.03</v>
      </c>
      <c r="D603" s="139"/>
      <c r="E603" s="140">
        <v>778405918.72000003</v>
      </c>
      <c r="F603" s="140">
        <v>98858828.560000002</v>
      </c>
      <c r="G603" s="139"/>
      <c r="H603" s="140">
        <v>-82477.38</v>
      </c>
      <c r="I603" s="140">
        <v>-877264747.01999998</v>
      </c>
      <c r="J603" s="140">
        <v>-82477.149999999994</v>
      </c>
    </row>
    <row r="604" spans="1:10" x14ac:dyDescent="0.25">
      <c r="A604" s="138" t="s">
        <v>511</v>
      </c>
      <c r="B604" s="133"/>
      <c r="C604" s="140">
        <v>39868251.890000001</v>
      </c>
      <c r="D604" s="139"/>
      <c r="E604" s="139"/>
      <c r="F604" s="140">
        <v>29853356.949999999</v>
      </c>
      <c r="G604" s="139"/>
      <c r="H604" s="140">
        <v>3671113.36</v>
      </c>
      <c r="I604" s="140">
        <v>-69721625.170000002</v>
      </c>
      <c r="J604" s="140">
        <v>3671097.03</v>
      </c>
    </row>
    <row r="605" spans="1:10" x14ac:dyDescent="0.25">
      <c r="A605" s="138" t="s">
        <v>512</v>
      </c>
      <c r="B605" s="133"/>
      <c r="C605" s="139"/>
      <c r="D605" s="139"/>
      <c r="E605" s="139"/>
      <c r="F605" s="139"/>
      <c r="G605" s="140">
        <v>1526687534.3399999</v>
      </c>
      <c r="H605" s="139"/>
      <c r="I605" s="139"/>
      <c r="J605" s="140">
        <v>1526687534.3399999</v>
      </c>
    </row>
    <row r="606" spans="1:10" x14ac:dyDescent="0.25">
      <c r="A606" s="138" t="s">
        <v>296</v>
      </c>
      <c r="B606" s="133"/>
      <c r="C606" s="140">
        <v>39868251.859999999</v>
      </c>
      <c r="D606" s="139"/>
      <c r="E606" s="140">
        <v>778405918.72000003</v>
      </c>
      <c r="F606" s="140">
        <v>128712185.51000001</v>
      </c>
      <c r="G606" s="140">
        <v>1526687534.3399999</v>
      </c>
      <c r="H606" s="140">
        <v>3588635.98</v>
      </c>
      <c r="I606" s="140">
        <v>-946986372.19000006</v>
      </c>
      <c r="J606" s="140">
        <v>1530276154.22</v>
      </c>
    </row>
    <row r="607" spans="1:10" x14ac:dyDescent="0.25">
      <c r="A607" s="138" t="s">
        <v>513</v>
      </c>
      <c r="B607" s="133"/>
      <c r="C607" s="140">
        <v>1489013604.47</v>
      </c>
      <c r="D607" s="140">
        <v>1040792039.64</v>
      </c>
      <c r="E607" s="140">
        <v>-859632443.38</v>
      </c>
      <c r="F607" s="140">
        <v>666536537.98000002</v>
      </c>
      <c r="G607" s="140">
        <v>6318912589.1000004</v>
      </c>
      <c r="H607" s="140">
        <v>576074676.48000002</v>
      </c>
      <c r="I607" s="140">
        <v>-1769500511.9300001</v>
      </c>
      <c r="J607" s="140">
        <v>7462196492.3599997</v>
      </c>
    </row>
    <row r="608" spans="1:10" x14ac:dyDescent="0.25">
      <c r="A608" s="138" t="s">
        <v>514</v>
      </c>
      <c r="B608" s="133"/>
      <c r="C608" s="140">
        <v>706003237.70000005</v>
      </c>
      <c r="D608" s="140">
        <v>50795415.869999997</v>
      </c>
      <c r="E608" s="140">
        <v>-10574554.09</v>
      </c>
      <c r="F608" s="140">
        <v>116993167.58</v>
      </c>
      <c r="G608" s="140">
        <v>-825901690.32000005</v>
      </c>
      <c r="H608" s="140">
        <v>-0.49</v>
      </c>
      <c r="I608" s="139"/>
      <c r="J608" s="140">
        <v>37315576.25</v>
      </c>
    </row>
    <row r="609" spans="1:10" x14ac:dyDescent="0.25">
      <c r="A609" s="138" t="s">
        <v>515</v>
      </c>
      <c r="B609" s="133"/>
      <c r="C609" s="139"/>
      <c r="D609" s="140">
        <v>5879962.04</v>
      </c>
      <c r="E609" s="140">
        <v>11690284.380000001</v>
      </c>
      <c r="F609" s="140">
        <v>-37027</v>
      </c>
      <c r="G609" s="139"/>
      <c r="H609" s="139"/>
      <c r="I609" s="139"/>
      <c r="J609" s="140">
        <v>17533219.420000002</v>
      </c>
    </row>
    <row r="610" spans="1:10" x14ac:dyDescent="0.25">
      <c r="A610" s="138" t="s">
        <v>516</v>
      </c>
      <c r="B610" s="133"/>
      <c r="C610" s="139"/>
      <c r="D610" s="139"/>
      <c r="E610" s="139"/>
      <c r="F610" s="140">
        <v>6226546.5</v>
      </c>
      <c r="G610" s="139"/>
      <c r="H610" s="139"/>
      <c r="I610" s="140">
        <v>-2327585.62</v>
      </c>
      <c r="J610" s="140">
        <v>3898960.88</v>
      </c>
    </row>
    <row r="611" spans="1:10" x14ac:dyDescent="0.25">
      <c r="A611" s="138" t="s">
        <v>517</v>
      </c>
      <c r="B611" s="133"/>
      <c r="C611" s="139"/>
      <c r="D611" s="139"/>
      <c r="E611" s="140">
        <v>-211982.73</v>
      </c>
      <c r="F611" s="139"/>
      <c r="G611" s="139"/>
      <c r="H611" s="139"/>
      <c r="I611" s="139"/>
      <c r="J611" s="140">
        <v>-211982.73</v>
      </c>
    </row>
    <row r="612" spans="1:10" x14ac:dyDescent="0.25">
      <c r="A612" s="138" t="s">
        <v>518</v>
      </c>
      <c r="B612" s="133"/>
      <c r="C612" s="140">
        <v>-0.25</v>
      </c>
      <c r="D612" s="140">
        <v>79692083.569999993</v>
      </c>
      <c r="E612" s="140">
        <v>840618286.25999999</v>
      </c>
      <c r="F612" s="140">
        <v>0</v>
      </c>
      <c r="G612" s="139"/>
      <c r="H612" s="139"/>
      <c r="I612" s="140">
        <v>-92628379.180000007</v>
      </c>
      <c r="J612" s="140">
        <v>827681990.40999997</v>
      </c>
    </row>
    <row r="613" spans="1:10" x14ac:dyDescent="0.25">
      <c r="A613" s="138" t="s">
        <v>519</v>
      </c>
      <c r="B613" s="133"/>
      <c r="C613" s="139"/>
      <c r="D613" s="139"/>
      <c r="E613" s="140">
        <v>1137659.58</v>
      </c>
      <c r="F613" s="140">
        <v>11464367.369999999</v>
      </c>
      <c r="G613" s="140">
        <v>272662301.56999999</v>
      </c>
      <c r="H613" s="140">
        <v>53344706.93</v>
      </c>
      <c r="I613" s="140">
        <v>-2307388.4</v>
      </c>
      <c r="J613" s="140">
        <v>336301647.04000002</v>
      </c>
    </row>
    <row r="614" spans="1:10" x14ac:dyDescent="0.25">
      <c r="A614" s="138" t="s">
        <v>297</v>
      </c>
      <c r="B614" s="133"/>
      <c r="C614" s="140">
        <v>2195016841.9299998</v>
      </c>
      <c r="D614" s="140">
        <v>1177159501.1199999</v>
      </c>
      <c r="E614" s="140">
        <v>-16972749.98</v>
      </c>
      <c r="F614" s="140">
        <v>801183592.41999996</v>
      </c>
      <c r="G614" s="140">
        <v>5765673200.3500004</v>
      </c>
      <c r="H614" s="140">
        <v>629419382.91999996</v>
      </c>
      <c r="I614" s="140">
        <v>-1866763865.1300001</v>
      </c>
      <c r="J614" s="140">
        <v>8684715903.6299992</v>
      </c>
    </row>
    <row r="615" spans="1:10" x14ac:dyDescent="0.25">
      <c r="A615" s="138" t="s">
        <v>520</v>
      </c>
      <c r="B615" s="133"/>
      <c r="C615" s="139"/>
      <c r="D615" s="139"/>
      <c r="E615" s="139"/>
      <c r="F615" s="139"/>
      <c r="G615" s="140">
        <v>1279388.67</v>
      </c>
      <c r="H615" s="139"/>
      <c r="I615" s="140">
        <v>-150486507.84999999</v>
      </c>
      <c r="J615" s="140">
        <v>-149207119.16999999</v>
      </c>
    </row>
    <row r="616" spans="1:10" x14ac:dyDescent="0.25">
      <c r="A616" s="138" t="s">
        <v>521</v>
      </c>
      <c r="B616" s="133"/>
      <c r="C616" s="140">
        <v>-1821804.81</v>
      </c>
      <c r="D616" s="140">
        <v>193854.07999999999</v>
      </c>
      <c r="E616" s="139"/>
      <c r="F616" s="139"/>
      <c r="G616" s="140">
        <v>2386545.86</v>
      </c>
      <c r="H616" s="139"/>
      <c r="I616" s="139"/>
      <c r="J616" s="140">
        <v>758595.13</v>
      </c>
    </row>
    <row r="617" spans="1:10" x14ac:dyDescent="0.25">
      <c r="A617" s="138" t="s">
        <v>522</v>
      </c>
      <c r="B617" s="133"/>
      <c r="C617" s="140">
        <v>31939357.73</v>
      </c>
      <c r="D617" s="140">
        <v>92157.95</v>
      </c>
      <c r="E617" s="140">
        <v>115273.23</v>
      </c>
      <c r="F617" s="139"/>
      <c r="G617" s="140">
        <v>542725.47</v>
      </c>
      <c r="H617" s="140">
        <v>-17919479.57</v>
      </c>
      <c r="I617" s="139"/>
      <c r="J617" s="140">
        <v>14770034.810000001</v>
      </c>
    </row>
    <row r="618" spans="1:10" x14ac:dyDescent="0.25">
      <c r="A618" s="138" t="s">
        <v>523</v>
      </c>
      <c r="B618" s="133"/>
      <c r="C618" s="139"/>
      <c r="D618" s="139"/>
      <c r="E618" s="139"/>
      <c r="F618" s="139"/>
      <c r="G618" s="140">
        <v>-1806242.44</v>
      </c>
      <c r="H618" s="140">
        <v>426832.79</v>
      </c>
      <c r="I618" s="139"/>
      <c r="J618" s="140">
        <v>-1379409.65</v>
      </c>
    </row>
    <row r="619" spans="1:10" x14ac:dyDescent="0.25">
      <c r="A619" s="138" t="s">
        <v>524</v>
      </c>
      <c r="B619" s="133"/>
      <c r="C619" s="140">
        <v>6723069.8600000003</v>
      </c>
      <c r="D619" s="140">
        <v>1030320563.59</v>
      </c>
      <c r="E619" s="139"/>
      <c r="F619" s="140">
        <v>230992894.97999999</v>
      </c>
      <c r="G619" s="139"/>
      <c r="H619" s="139"/>
      <c r="I619" s="140">
        <v>-1268036528.4300001</v>
      </c>
      <c r="J619" s="139"/>
    </row>
    <row r="620" spans="1:10" x14ac:dyDescent="0.25">
      <c r="A620" s="138" t="s">
        <v>298</v>
      </c>
      <c r="B620" s="133"/>
      <c r="C620" s="140">
        <v>36840622.780000001</v>
      </c>
      <c r="D620" s="140">
        <v>1030606575.62</v>
      </c>
      <c r="E620" s="140">
        <v>115273.23</v>
      </c>
      <c r="F620" s="140">
        <v>230992894.97999999</v>
      </c>
      <c r="G620" s="140">
        <v>2402417.56</v>
      </c>
      <c r="H620" s="140">
        <v>-17492646.780000001</v>
      </c>
      <c r="I620" s="140">
        <v>-1418523036.27</v>
      </c>
      <c r="J620" s="140">
        <v>-135057898.88999999</v>
      </c>
    </row>
    <row r="621" spans="1:10" x14ac:dyDescent="0.25">
      <c r="A621" s="138" t="s">
        <v>525</v>
      </c>
      <c r="B621" s="133"/>
      <c r="C621" s="140">
        <v>107789025.66</v>
      </c>
      <c r="D621" s="139"/>
      <c r="E621" s="140">
        <v>7801572.4100000001</v>
      </c>
      <c r="F621" s="140">
        <v>93168052.859999999</v>
      </c>
      <c r="G621" s="140">
        <v>9351992.7799999993</v>
      </c>
      <c r="H621" s="139"/>
      <c r="I621" s="139"/>
      <c r="J621" s="140">
        <v>218110643.72</v>
      </c>
    </row>
    <row r="622" spans="1:10" x14ac:dyDescent="0.25">
      <c r="A622" s="138" t="s">
        <v>526</v>
      </c>
      <c r="B622" s="133"/>
      <c r="C622" s="140">
        <v>601300020.28999996</v>
      </c>
      <c r="D622" s="139"/>
      <c r="E622" s="139"/>
      <c r="F622" s="140">
        <v>610758240.70000005</v>
      </c>
      <c r="G622" s="140">
        <v>145750647.18000001</v>
      </c>
      <c r="H622" s="140">
        <v>20880748.77</v>
      </c>
      <c r="I622" s="139"/>
      <c r="J622" s="140">
        <v>1378689656.9400001</v>
      </c>
    </row>
    <row r="623" spans="1:10" x14ac:dyDescent="0.25">
      <c r="A623" s="138" t="s">
        <v>527</v>
      </c>
      <c r="B623" s="133"/>
      <c r="C623" s="140">
        <v>-151643832.09</v>
      </c>
      <c r="D623" s="139"/>
      <c r="E623" s="139"/>
      <c r="F623" s="140">
        <v>-140785258.71000001</v>
      </c>
      <c r="G623" s="140">
        <v>-31020528</v>
      </c>
      <c r="H623" s="140">
        <v>-4176149.74</v>
      </c>
      <c r="I623" s="139"/>
      <c r="J623" s="140">
        <v>-327625768.54000002</v>
      </c>
    </row>
    <row r="624" spans="1:10" x14ac:dyDescent="0.25">
      <c r="A624" s="138" t="s">
        <v>528</v>
      </c>
      <c r="B624" s="133"/>
      <c r="C624" s="140">
        <v>557445213.86000001</v>
      </c>
      <c r="D624" s="139"/>
      <c r="E624" s="140">
        <v>7801572.4100000001</v>
      </c>
      <c r="F624" s="140">
        <v>563141034.85000002</v>
      </c>
      <c r="G624" s="140">
        <v>124082111.95999999</v>
      </c>
      <c r="H624" s="140">
        <v>16704599.029999999</v>
      </c>
      <c r="I624" s="139"/>
      <c r="J624" s="140">
        <v>1269174532.1099999</v>
      </c>
    </row>
    <row r="625" spans="1:10" x14ac:dyDescent="0.25">
      <c r="A625" s="138" t="s">
        <v>529</v>
      </c>
      <c r="B625" s="133"/>
      <c r="C625" s="139"/>
      <c r="D625" s="139"/>
      <c r="E625" s="140">
        <v>-0.01</v>
      </c>
      <c r="F625" s="139"/>
      <c r="G625" s="139"/>
      <c r="H625" s="139"/>
      <c r="I625" s="139"/>
      <c r="J625" s="140">
        <v>-0.01</v>
      </c>
    </row>
    <row r="626" spans="1:10" x14ac:dyDescent="0.25">
      <c r="A626" s="138" t="s">
        <v>530</v>
      </c>
      <c r="B626" s="133"/>
      <c r="C626" s="139"/>
      <c r="D626" s="139"/>
      <c r="E626" s="140">
        <v>-0.01</v>
      </c>
      <c r="F626" s="139"/>
      <c r="G626" s="139"/>
      <c r="H626" s="139"/>
      <c r="I626" s="139"/>
      <c r="J626" s="140">
        <v>-0.01</v>
      </c>
    </row>
    <row r="627" spans="1:10" x14ac:dyDescent="0.25">
      <c r="A627" s="138" t="s">
        <v>531</v>
      </c>
      <c r="B627" s="133"/>
      <c r="C627" s="139"/>
      <c r="D627" s="139"/>
      <c r="E627" s="139"/>
      <c r="F627" s="140">
        <v>-28789375.609999999</v>
      </c>
      <c r="G627" s="139"/>
      <c r="H627" s="139"/>
      <c r="I627" s="139"/>
      <c r="J627" s="140">
        <v>-28789375.609999999</v>
      </c>
    </row>
    <row r="628" spans="1:10" x14ac:dyDescent="0.25">
      <c r="A628" s="138" t="s">
        <v>299</v>
      </c>
      <c r="B628" s="133"/>
      <c r="C628" s="140">
        <v>557445213.86000001</v>
      </c>
      <c r="D628" s="139"/>
      <c r="E628" s="140">
        <v>7801572.4000000004</v>
      </c>
      <c r="F628" s="140">
        <v>534351659.24000001</v>
      </c>
      <c r="G628" s="140">
        <v>124082111.95999999</v>
      </c>
      <c r="H628" s="140">
        <v>16704599.029999999</v>
      </c>
      <c r="I628" s="139"/>
      <c r="J628" s="140">
        <v>1240385156.49</v>
      </c>
    </row>
    <row r="629" spans="1:10" x14ac:dyDescent="0.25">
      <c r="A629" s="138" t="s">
        <v>300</v>
      </c>
      <c r="B629" s="133"/>
      <c r="C629" s="140">
        <v>594285836.63999999</v>
      </c>
      <c r="D629" s="140">
        <v>1030606575.62</v>
      </c>
      <c r="E629" s="140">
        <v>7916845.6299999999</v>
      </c>
      <c r="F629" s="140">
        <v>765344554.22000003</v>
      </c>
      <c r="G629" s="140">
        <v>126484529.52</v>
      </c>
      <c r="H629" s="140">
        <v>-788047.75</v>
      </c>
      <c r="I629" s="140">
        <v>-1418523036.27</v>
      </c>
      <c r="J629" s="140">
        <v>1105327257.5999999</v>
      </c>
    </row>
    <row r="630" spans="1:10" x14ac:dyDescent="0.25">
      <c r="A630" s="138" t="s">
        <v>301</v>
      </c>
      <c r="B630" s="133"/>
      <c r="C630" s="139"/>
      <c r="D630" s="140">
        <v>647313134.80999994</v>
      </c>
      <c r="E630" s="140">
        <v>189319533.81</v>
      </c>
      <c r="F630" s="140">
        <v>0</v>
      </c>
      <c r="G630" s="139"/>
      <c r="H630" s="139"/>
      <c r="I630" s="140">
        <v>3182939.81</v>
      </c>
      <c r="J630" s="140">
        <v>839815608.41999996</v>
      </c>
    </row>
    <row r="631" spans="1:10" x14ac:dyDescent="0.25">
      <c r="A631" s="138" t="s">
        <v>302</v>
      </c>
      <c r="B631" s="133"/>
      <c r="C631" s="139"/>
      <c r="D631" s="140">
        <v>647313134.80999994</v>
      </c>
      <c r="E631" s="140">
        <v>189319533.81</v>
      </c>
      <c r="F631" s="140">
        <v>0</v>
      </c>
      <c r="G631" s="139"/>
      <c r="H631" s="139"/>
      <c r="I631" s="140">
        <v>3182939.81</v>
      </c>
      <c r="J631" s="140">
        <v>839815608.41999996</v>
      </c>
    </row>
    <row r="632" spans="1:10" x14ac:dyDescent="0.25">
      <c r="A632" s="141" t="s">
        <v>303</v>
      </c>
      <c r="B632" s="142"/>
      <c r="C632" s="143">
        <v>3100802882.8800001</v>
      </c>
      <c r="D632" s="143">
        <v>2860885161.1100001</v>
      </c>
      <c r="E632" s="143">
        <v>1477606816.25</v>
      </c>
      <c r="F632" s="143">
        <v>1735605097.1900001</v>
      </c>
      <c r="G632" s="143">
        <v>7516959102.1800003</v>
      </c>
      <c r="H632" s="143">
        <v>632220036.94000006</v>
      </c>
      <c r="I632" s="143">
        <v>-5065830366.0900002</v>
      </c>
      <c r="J632" s="143">
        <v>12258248730.469999</v>
      </c>
    </row>
    <row r="633" spans="1:10" x14ac:dyDescent="0.25">
      <c r="A633" s="141" t="s">
        <v>304</v>
      </c>
      <c r="B633" s="142"/>
      <c r="C633" s="143">
        <v>13786228416.02</v>
      </c>
      <c r="D633" s="143">
        <v>16732735971.41</v>
      </c>
      <c r="E633" s="143">
        <v>4485038794.6499996</v>
      </c>
      <c r="F633" s="143">
        <v>14760094366.639999</v>
      </c>
      <c r="G633" s="143">
        <v>11562321818.84</v>
      </c>
      <c r="H633" s="143">
        <v>616658908.72000003</v>
      </c>
      <c r="I633" s="143">
        <v>-5414189742.3999996</v>
      </c>
      <c r="J633" s="143">
        <v>56528888533.879997</v>
      </c>
    </row>
    <row r="634" spans="1:10" x14ac:dyDescent="0.25">
      <c r="A634" s="133"/>
      <c r="B634" s="133"/>
      <c r="C634" s="139"/>
      <c r="D634" s="139"/>
      <c r="E634" s="139"/>
      <c r="F634" s="139"/>
      <c r="G634" s="139"/>
      <c r="H634" s="139"/>
      <c r="I634" s="139"/>
      <c r="J634" s="139"/>
    </row>
    <row r="635" spans="1:10" x14ac:dyDescent="0.25">
      <c r="A635" s="148" t="s">
        <v>532</v>
      </c>
      <c r="B635" s="148" t="s">
        <v>107</v>
      </c>
      <c r="C635" s="149">
        <v>403065963.5</v>
      </c>
      <c r="D635" s="149">
        <v>-796019055.62</v>
      </c>
      <c r="E635" s="149">
        <v>-100.03</v>
      </c>
      <c r="F635" s="149">
        <v>-0.01</v>
      </c>
      <c r="G635" s="149">
        <v>1028970862.64</v>
      </c>
      <c r="H635" s="149">
        <v>-636017794.10000002</v>
      </c>
      <c r="I635" s="149">
        <v>0</v>
      </c>
      <c r="J635" s="149">
        <v>-123.62</v>
      </c>
    </row>
    <row r="636" spans="1:10" ht="15.75" x14ac:dyDescent="0.25">
      <c r="A636" s="155" t="s">
        <v>533</v>
      </c>
      <c r="B636" s="155"/>
      <c r="C636" s="155"/>
      <c r="D636" s="155"/>
      <c r="E636" s="155"/>
      <c r="F636" s="155"/>
      <c r="G636" s="155"/>
      <c r="H636" s="155"/>
      <c r="I636" s="155"/>
      <c r="J636" s="155"/>
    </row>
    <row r="637" spans="1:10" ht="15.75" x14ac:dyDescent="0.25">
      <c r="A637" s="155" t="s">
        <v>534</v>
      </c>
      <c r="B637" s="155"/>
      <c r="C637" s="155"/>
      <c r="D637" s="155"/>
      <c r="E637" s="155"/>
      <c r="F637" s="155"/>
      <c r="G637" s="155"/>
      <c r="H637" s="155"/>
      <c r="I637" s="155"/>
      <c r="J637" s="155"/>
    </row>
  </sheetData>
  <mergeCells count="7">
    <mergeCell ref="A637:J637"/>
    <mergeCell ref="A1:J1"/>
    <mergeCell ref="A2:J2"/>
    <mergeCell ref="A3:J3"/>
    <mergeCell ref="A4:J4"/>
    <mergeCell ref="A5:J5"/>
    <mergeCell ref="A636:J636"/>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Definitions</vt:lpstr>
      <vt:lpstr>Reconciliation of APMs</vt:lpstr>
      <vt:lpstr>Group IS and BS 2020</vt:lpstr>
      <vt:lpstr>Definitions!Print_Area</vt:lpstr>
      <vt:lpstr>'Reconciliation of APMs'!Print_Area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2021-03-18T11:59:08Z</dcterms:created>
  <dcterms:modified xsi:type="dcterms:W3CDTF">2021-03-18T11:59:46Z</dcterms:modified>
</cp:coreProperties>
</file>